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91" windowWidth="11520" windowHeight="5160" tabRatio="995" activeTab="0"/>
  </bookViews>
  <sheets>
    <sheet name="1" sheetId="1" r:id="rId1"/>
    <sheet name="2" sheetId="2" r:id="rId2"/>
    <sheet name="3" sheetId="3" r:id="rId3"/>
    <sheet name="4" sheetId="4" r:id="rId4"/>
    <sheet name="5-5.1" sheetId="5" r:id="rId5"/>
    <sheet name="6-6.1" sheetId="6" r:id="rId6"/>
    <sheet name="7" sheetId="7" r:id="rId7"/>
    <sheet name="8" sheetId="8" r:id="rId8"/>
    <sheet name="9" sheetId="9" r:id="rId9"/>
    <sheet name="10-10.1" sheetId="10" r:id="rId10"/>
    <sheet name="11-11.1" sheetId="11" r:id="rId11"/>
    <sheet name="12-12.1" sheetId="12" r:id="rId12"/>
    <sheet name="13-13.1" sheetId="13" r:id="rId13"/>
    <sheet name="14-14.1" sheetId="14" r:id="rId14"/>
    <sheet name="15-15.1" sheetId="15" r:id="rId15"/>
    <sheet name="16-16.1" sheetId="16" r:id="rId16"/>
    <sheet name="17-17.1" sheetId="17" r:id="rId17"/>
    <sheet name="18" sheetId="18" r:id="rId18"/>
    <sheet name="19-19.1" sheetId="19" r:id="rId19"/>
    <sheet name="20-20.1" sheetId="20" r:id="rId20"/>
    <sheet name="21" sheetId="21" r:id="rId21"/>
    <sheet name="22-22.1" sheetId="22" r:id="rId22"/>
    <sheet name="23-23.1" sheetId="23" r:id="rId23"/>
    <sheet name="Segmentos país" sheetId="24" r:id="rId24"/>
  </sheets>
  <externalReferences>
    <externalReference r:id="rId27"/>
    <externalReference r:id="rId28"/>
    <externalReference r:id="rId29"/>
  </externalReferences>
  <definedNames>
    <definedName name="_xlnm.Print_Area" localSheetId="0">'1'!$A$1:$G$44</definedName>
    <definedName name="_xlnm.Print_Area" localSheetId="9">'10-10.1'!$A$1:$G$18</definedName>
    <definedName name="_xlnm.Print_Area" localSheetId="10">'11-11.1'!$A$1:$G$18</definedName>
    <definedName name="_xlnm.Print_Area" localSheetId="11">'12-12.1'!$A$1:$G$18</definedName>
    <definedName name="_xlnm.Print_Area" localSheetId="12">'13-13.1'!$A$1:$G$18</definedName>
    <definedName name="_xlnm.Print_Area" localSheetId="13">'14-14.1'!$A$1:$G$18</definedName>
    <definedName name="_xlnm.Print_Area" localSheetId="14">'15-15.1'!$A$1:$G$25</definedName>
    <definedName name="_xlnm.Print_Area" localSheetId="15">'16-16.1'!$A$1:$F$40</definedName>
    <definedName name="_xlnm.Print_Area" localSheetId="16">'17-17.1'!$A$1:$I$40</definedName>
    <definedName name="_xlnm.Print_Area" localSheetId="17">'18'!$A$1:$G$26</definedName>
    <definedName name="_xlnm.Print_Area" localSheetId="18">'19-19.1'!$A$1:$G$18</definedName>
    <definedName name="_xlnm.Print_Area" localSheetId="1">'2'!$A$1:$V$21</definedName>
    <definedName name="_xlnm.Print_Area" localSheetId="19">'20-20.1'!$A$1:$G$18</definedName>
    <definedName name="_xlnm.Print_Area" localSheetId="20">'21'!$A$1:$G$11</definedName>
    <definedName name="_xlnm.Print_Area" localSheetId="21">'22-22.1'!$A$1:$G$19</definedName>
    <definedName name="_xlnm.Print_Area" localSheetId="22">'23-23.1'!$A$1:$G$19</definedName>
    <definedName name="_xlnm.Print_Area" localSheetId="2">'3'!$A$1:$G$27</definedName>
    <definedName name="_xlnm.Print_Area" localSheetId="3">'4'!$A$1:$G$36</definedName>
    <definedName name="_xlnm.Print_Area" localSheetId="4">'5-5.1'!$A$1:$I$28</definedName>
    <definedName name="_xlnm.Print_Area" localSheetId="5">'6-6.1'!$A$1:$F$20</definedName>
    <definedName name="_xlnm.Print_Area" localSheetId="6">'7'!$A$1:$G$57</definedName>
    <definedName name="_xlnm.Print_Area" localSheetId="7">'8'!$A$1:$K$10</definedName>
    <definedName name="_xlnm.Print_Area" localSheetId="8">'9'!$A$1:$J$20</definedName>
    <definedName name="BALANCE">#REF!</definedName>
    <definedName name="COMPARATIVE">'[1]FÍSICO'!$D$23:$O$39</definedName>
    <definedName name="COMPARATIVE_CHILE">'[1]FÍS. CHILE'!$D$23:$N$40</definedName>
    <definedName name="D_COMPARATIVE">'[2]ENERGY ALL'!$D$23:$M$39</definedName>
    <definedName name="D_COMPARATIVE_CHILE">'[2]CHILE'!$D$23:$N$40</definedName>
    <definedName name="D_LAST">'[2]ENERGY ALL'!$D$3:$M$20</definedName>
    <definedName name="D_LAST_CHILE">'[2]CHILE'!$D$3:$N$20</definedName>
    <definedName name="LAST">'[1]FÍSICO'!$D$3:$O$20</definedName>
    <definedName name="LAST_CHILE">'[1]FÍS. CHILE'!$D$3:$N$20</definedName>
    <definedName name="RESULTADOS">#REF!</definedName>
    <definedName name="Table_1">#REF!</definedName>
    <definedName name="Table_1.1">#REF!</definedName>
    <definedName name="Table_1.2">#REF!</definedName>
    <definedName name="Table_10">'7'!#REF!</definedName>
    <definedName name="Table_2">#REF!</definedName>
    <definedName name="Table_2.1">#REF!</definedName>
    <definedName name="Table_3" localSheetId="4">#REF!</definedName>
    <definedName name="Table_3" localSheetId="7">#REF!</definedName>
    <definedName name="Table_3">'3'!#REF!</definedName>
    <definedName name="Table_3.1">#REF!</definedName>
    <definedName name="Table_4" localSheetId="4">#REF!</definedName>
    <definedName name="Table_4" localSheetId="7">#REF!</definedName>
    <definedName name="Table_4">'4'!#REF!</definedName>
    <definedName name="Table_5.1">#REF!</definedName>
    <definedName name="Table_5.2">#REF!</definedName>
    <definedName name="Table_6" localSheetId="4">#REF!</definedName>
    <definedName name="Table_6" localSheetId="7">#REF!</definedName>
    <definedName name="Table_6">#REF!</definedName>
    <definedName name="Table_6.1">#REF!</definedName>
    <definedName name="Table_7" localSheetId="4">#REF!</definedName>
    <definedName name="Table_7" localSheetId="7">#REF!</definedName>
    <definedName name="Table_7">#REF!</definedName>
    <definedName name="Table_8">'7'!#REF!</definedName>
    <definedName name="TC" localSheetId="7">'[3]4 - 4.1'!$K$2</definedName>
    <definedName name="TC">'5-5.1'!#REF!</definedName>
  </definedNames>
  <calcPr fullCalcOnLoad="1"/>
</workbook>
</file>

<file path=xl/sharedStrings.xml><?xml version="1.0" encoding="utf-8"?>
<sst xmlns="http://schemas.openxmlformats.org/spreadsheetml/2006/main" count="909" uniqueCount="394">
  <si>
    <t/>
  </si>
  <si>
    <t>Chg %</t>
  </si>
  <si>
    <t>Argentina</t>
  </si>
  <si>
    <t>Colombia</t>
  </si>
  <si>
    <t>Balance</t>
  </si>
  <si>
    <t>TOTAL</t>
  </si>
  <si>
    <t>Chile</t>
  </si>
  <si>
    <t>Endesa Chile (*)</t>
  </si>
  <si>
    <t>Costanera</t>
  </si>
  <si>
    <t>Chocón</t>
  </si>
  <si>
    <t>Edegel</t>
  </si>
  <si>
    <t>Emgesa</t>
  </si>
  <si>
    <t>Total</t>
  </si>
  <si>
    <t>%</t>
  </si>
  <si>
    <t>Endesa Chile</t>
  </si>
  <si>
    <t>Endesa Eco</t>
  </si>
  <si>
    <t>Pehuenche</t>
  </si>
  <si>
    <t>San Isidro</t>
  </si>
  <si>
    <t>Pangue</t>
  </si>
  <si>
    <t>Celta</t>
  </si>
  <si>
    <t>Enigesa</t>
  </si>
  <si>
    <t>Ingendesa</t>
  </si>
  <si>
    <t>Generandes Perú</t>
  </si>
  <si>
    <t>Transquillota</t>
  </si>
  <si>
    <t>Gas Atacama</t>
  </si>
  <si>
    <t>El Chocón</t>
  </si>
  <si>
    <t>(GWh)</t>
  </si>
  <si>
    <t>Tot. Argentina</t>
  </si>
  <si>
    <t>TOTAL 
Cons.</t>
  </si>
  <si>
    <t>Endesa Brasil</t>
  </si>
  <si>
    <t>Cachoeira</t>
  </si>
  <si>
    <t>Fortaleza</t>
  </si>
  <si>
    <t>Cien</t>
  </si>
  <si>
    <t>Ampla</t>
  </si>
  <si>
    <t>Coelce</t>
  </si>
  <si>
    <t>Hidroinvest</t>
  </si>
  <si>
    <t>Easa</t>
  </si>
  <si>
    <t>Hidroaysen</t>
  </si>
  <si>
    <t>Endesa Costanera</t>
  </si>
  <si>
    <t>Table 1</t>
  </si>
  <si>
    <t>CONSOLIDATED INCOME STATEMENT</t>
  </si>
  <si>
    <t>(Million Ch$)</t>
  </si>
  <si>
    <t>(Thousand US$)</t>
  </si>
  <si>
    <t>3Q09</t>
  </si>
  <si>
    <t>3Q10</t>
  </si>
  <si>
    <t>Var 3Q09-3Q10</t>
  </si>
  <si>
    <t>Sales</t>
  </si>
  <si>
    <t>Energy sales</t>
  </si>
  <si>
    <t>Other sales</t>
  </si>
  <si>
    <t>Other services</t>
  </si>
  <si>
    <t>Other operating income</t>
  </si>
  <si>
    <t>Revenues</t>
  </si>
  <si>
    <t>Power purchased</t>
  </si>
  <si>
    <t>Cost of fuel consumed</t>
  </si>
  <si>
    <t>Transportation expenses</t>
  </si>
  <si>
    <t>Other variable procurements and services</t>
  </si>
  <si>
    <t>Procurements and Services</t>
  </si>
  <si>
    <t>Contribution Margin</t>
  </si>
  <si>
    <t>Work on non-current assets</t>
  </si>
  <si>
    <t>Employee expenses</t>
  </si>
  <si>
    <t>Other fixed operating expenses</t>
  </si>
  <si>
    <t>Gross Operating Income (EBITDA)</t>
  </si>
  <si>
    <t>Depreciation and amortization</t>
  </si>
  <si>
    <t>Impairment losses</t>
  </si>
  <si>
    <t>Operating Income</t>
  </si>
  <si>
    <t>Net  Financial Income</t>
  </si>
  <si>
    <t>Financial income</t>
  </si>
  <si>
    <t>Financial expenses</t>
  </si>
  <si>
    <t>Income (Loss) for indexed assets and liabilities</t>
  </si>
  <si>
    <t>Foreign currency exchange differences, net</t>
  </si>
  <si>
    <t xml:space="preserve">Gains </t>
  </si>
  <si>
    <t>Losses</t>
  </si>
  <si>
    <t>Net Income From Related Comp. Cons. by the Prop. Eq. Method</t>
  </si>
  <si>
    <t>Net Income From Other Investments</t>
  </si>
  <si>
    <t>Net Income From Sales of Assets</t>
  </si>
  <si>
    <t>Net Income Before Taxes</t>
  </si>
  <si>
    <t>Income Tax</t>
  </si>
  <si>
    <t>NET INCOME ATTRIBUTABLE TO:</t>
  </si>
  <si>
    <t>Shareholders of the Company</t>
  </si>
  <si>
    <t>Minority Interest</t>
  </si>
  <si>
    <t>Earning per share (Ch$ /share and US$ / ADR)</t>
  </si>
  <si>
    <t>Table 2</t>
  </si>
  <si>
    <t>Million Ch$</t>
  </si>
  <si>
    <t>Chg%</t>
  </si>
  <si>
    <t>Th. US$</t>
  </si>
  <si>
    <t>Operating Revenues</t>
  </si>
  <si>
    <t>% of consolidated</t>
  </si>
  <si>
    <t>Operating Costs</t>
  </si>
  <si>
    <t>Peru</t>
  </si>
  <si>
    <t>Consolidated</t>
  </si>
  <si>
    <t>Cons. Foreign Subs. Adj.</t>
  </si>
  <si>
    <t>Table 3</t>
  </si>
  <si>
    <t>ASSETS</t>
  </si>
  <si>
    <t>FY2009</t>
  </si>
  <si>
    <t>Var FY2009-3Q10</t>
  </si>
  <si>
    <t>CURRENT ASSETS</t>
  </si>
  <si>
    <t>Cash and cash equivalents</t>
  </si>
  <si>
    <t>Other current financial assets</t>
  </si>
  <si>
    <t>Other current non-financial assets</t>
  </si>
  <si>
    <t>Trade accounts receivable and other receivables</t>
  </si>
  <si>
    <t>Accounts receivable from related companies</t>
  </si>
  <si>
    <t>Inventories</t>
  </si>
  <si>
    <t>Current tax receivable</t>
  </si>
  <si>
    <t>Total Current Assets</t>
  </si>
  <si>
    <t>Other non-current financial assets</t>
  </si>
  <si>
    <t>Other non-current non-financial assets</t>
  </si>
  <si>
    <t>Non-current receivables</t>
  </si>
  <si>
    <t>Investments in associates accounted for using the equity method</t>
  </si>
  <si>
    <t>Intangibles assets apart from increased value</t>
  </si>
  <si>
    <t>Increased value</t>
  </si>
  <si>
    <t>Property, plant and equipment</t>
  </si>
  <si>
    <t>Deferred tax assets</t>
  </si>
  <si>
    <t>Total Non-Current Assets</t>
  </si>
  <si>
    <t>TOTAL ASSETS</t>
  </si>
  <si>
    <t>Table 4</t>
  </si>
  <si>
    <t>LIABILITIES AND SHAREHOLDERS' EQUITY</t>
  </si>
  <si>
    <t>Other current financial liabilities</t>
  </si>
  <si>
    <t>Trade accounts payable and other payables</t>
  </si>
  <si>
    <t>Accounts payable to related companies</t>
  </si>
  <si>
    <t>Provisions</t>
  </si>
  <si>
    <t>Current tax payable</t>
  </si>
  <si>
    <t>Current post-employment benefit obligations</t>
  </si>
  <si>
    <t>Other current  non-financial liabilities</t>
  </si>
  <si>
    <t>Total Current Liabilities</t>
  </si>
  <si>
    <t>Other non-current financial liabilities</t>
  </si>
  <si>
    <t>Non-current liabilities</t>
  </si>
  <si>
    <t>Deferred tax liabilities</t>
  </si>
  <si>
    <t>Non-current post-employment benefit obligations</t>
  </si>
  <si>
    <t>Other non-current  non-financial liabilities</t>
  </si>
  <si>
    <t>Total Non-Current Liabilities</t>
  </si>
  <si>
    <t>SHAREHOLDERS' EQUITY</t>
  </si>
  <si>
    <t>Issued share capital</t>
  </si>
  <si>
    <t>Retained earnings (losses)</t>
  </si>
  <si>
    <t>Additional paid-in capital</t>
  </si>
  <si>
    <t>Other equity changes</t>
  </si>
  <si>
    <t>Other Reserves</t>
  </si>
  <si>
    <t>Equity Attributable to Shareholders of the Company</t>
  </si>
  <si>
    <t>Equity Attributable to Minority Interest</t>
  </si>
  <si>
    <t>Total Shareholders' Equity</t>
  </si>
  <si>
    <t>TOTAL LIABILITIES AND SHAREHOLDERS' EQUITY</t>
  </si>
  <si>
    <t>Table 5</t>
  </si>
  <si>
    <t>(Million US$)</t>
  </si>
  <si>
    <t>Table 5.1</t>
  </si>
  <si>
    <t>Table 6</t>
  </si>
  <si>
    <t>Indicator</t>
  </si>
  <si>
    <t>Unit</t>
  </si>
  <si>
    <t>Liquidity</t>
  </si>
  <si>
    <t>Times</t>
  </si>
  <si>
    <t>Acid ratio test *</t>
  </si>
  <si>
    <t>Working capital</t>
  </si>
  <si>
    <t>Thousand US$</t>
  </si>
  <si>
    <t xml:space="preserve">Leverage ** </t>
  </si>
  <si>
    <t>Short-term debt</t>
  </si>
  <si>
    <t>Long-term debt</t>
  </si>
  <si>
    <t>* (Current assets net of inventories and prepaid expenses) / Current liabilities</t>
  </si>
  <si>
    <t>** Total debt / (equity + minority interest)</t>
  </si>
  <si>
    <t>Table 6.1</t>
  </si>
  <si>
    <t>Financial expenses coverage*</t>
  </si>
  <si>
    <t>Op. income / Op. rev.</t>
  </si>
  <si>
    <t>ROE **</t>
  </si>
  <si>
    <t>ROA **</t>
  </si>
  <si>
    <t>** Annualized figures</t>
  </si>
  <si>
    <t>Table 7</t>
  </si>
  <si>
    <t>CASH FLOW</t>
  </si>
  <si>
    <t xml:space="preserve">Net Income </t>
  </si>
  <si>
    <t>Adjustments to Reconcile to Operating Income</t>
  </si>
  <si>
    <t>Taxes Payable</t>
  </si>
  <si>
    <t>Decrease (increse) in inventories</t>
  </si>
  <si>
    <t>Decrease (increase) in trade accounts receivable</t>
  </si>
  <si>
    <t>Decrease (increase) in other operating accounts receivable</t>
  </si>
  <si>
    <t>Decrease (increase) in trade accounts payable</t>
  </si>
  <si>
    <t>Decrease (increase) in other operating accounts payable</t>
  </si>
  <si>
    <t xml:space="preserve">Depreciation and amortization </t>
  </si>
  <si>
    <t>Unrealized foreign currency exchange differences</t>
  </si>
  <si>
    <t>Minority interest</t>
  </si>
  <si>
    <t xml:space="preserve">Other non-cash </t>
  </si>
  <si>
    <t>Other Adjustments</t>
  </si>
  <si>
    <t>Total adjustments to Reconcile to Operating Income</t>
  </si>
  <si>
    <t>Dividends paid</t>
  </si>
  <si>
    <t>Payments of interest</t>
  </si>
  <si>
    <t xml:space="preserve">Income tax proceeds (payments) </t>
  </si>
  <si>
    <t>Other inflows (outflows)</t>
  </si>
  <si>
    <t>NET CASH FLOWS PROVIDED BY OPERATING ACTIVITIES</t>
  </si>
  <si>
    <t>Net Cash Flows provided by (used in) Investing Activities</t>
  </si>
  <si>
    <t>Loans to related companies</t>
  </si>
  <si>
    <t>Proceeds from sales of property, plant and equipment</t>
  </si>
  <si>
    <t>Purchase of property, plant and equipment</t>
  </si>
  <si>
    <t>Acquisitions of intangible assets</t>
  </si>
  <si>
    <t>Acquisitions of other long-term assets</t>
  </si>
  <si>
    <t>Proceeds from prepayments reimbursed and third party loans</t>
  </si>
  <si>
    <t xml:space="preserve">Proceeds from dividends </t>
  </si>
  <si>
    <t xml:space="preserve">Proceeds from interest received </t>
  </si>
  <si>
    <t>Other investment proceeds (disbursements)</t>
  </si>
  <si>
    <t>NET CASH FLOWS PROVIDED BY (USED IN) INVESTING ACTIVITIES</t>
  </si>
  <si>
    <t>Cash Flows provided by (used in) Financing Activities</t>
  </si>
  <si>
    <t>Long-term loans obtained</t>
  </si>
  <si>
    <t>Proceeds from loans from related companies</t>
  </si>
  <si>
    <t>Payments of loans</t>
  </si>
  <si>
    <t>Repayments of liabilities for financial leases</t>
  </si>
  <si>
    <t>Payments on loans from related companies</t>
  </si>
  <si>
    <t xml:space="preserve">Payments of interest </t>
  </si>
  <si>
    <t>Other financing proceeds (payments)</t>
  </si>
  <si>
    <t>NET CASH FLOWS PROVIDED BY (USED IN) FINANCING ACTIVITIES</t>
  </si>
  <si>
    <t>NET INCREASE (DECREASE) IN CASH AND CASH EQUIVALENTS BEFORE EFFECTS OF FOREIGN EXCHANGE RATE VARIATIONS</t>
  </si>
  <si>
    <t>Effects of foreign exchange rate variations on cash and cash equivalents</t>
  </si>
  <si>
    <t>Net Increase (Decrease) in Cash and Cash Equivalents</t>
  </si>
  <si>
    <t>Beginning balance of cash and cash equivalents</t>
  </si>
  <si>
    <t>Ending Balance of Cash and Cash Equivalents</t>
  </si>
  <si>
    <t>Table 8</t>
  </si>
  <si>
    <t>Cash Flow</t>
  </si>
  <si>
    <t>Interest Received</t>
  </si>
  <si>
    <t>Dividends Received</t>
  </si>
  <si>
    <t>Capital Reductions</t>
  </si>
  <si>
    <t>Others</t>
  </si>
  <si>
    <t>Total Cash Received</t>
  </si>
  <si>
    <t>Brazil</t>
  </si>
  <si>
    <t xml:space="preserve">Total </t>
  </si>
  <si>
    <t>Table 9</t>
  </si>
  <si>
    <t>Payments for Additions of Fixed Assets</t>
  </si>
  <si>
    <t>Depreciation</t>
  </si>
  <si>
    <t>Table 10</t>
  </si>
  <si>
    <t>Procurement and Services</t>
  </si>
  <si>
    <t>Other Costs</t>
  </si>
  <si>
    <t>Depreciation and Amortization</t>
  </si>
  <si>
    <t>Figures may differ from those accounted under Argentine GAAP.</t>
  </si>
  <si>
    <t>Table 10.1</t>
  </si>
  <si>
    <t>GWh Produced</t>
  </si>
  <si>
    <t>GWh Sold</t>
  </si>
  <si>
    <t xml:space="preserve">Market Share </t>
  </si>
  <si>
    <t>Table 11</t>
  </si>
  <si>
    <t>Table 11.1</t>
  </si>
  <si>
    <t>Table 12</t>
  </si>
  <si>
    <t>Chilean Electricity Business</t>
  </si>
  <si>
    <t>Table 12.1</t>
  </si>
  <si>
    <t>Table 13</t>
  </si>
  <si>
    <t>Figures may differ from those accounted under Colombian GAAP.</t>
  </si>
  <si>
    <t>Table 13.1</t>
  </si>
  <si>
    <t>Table 14</t>
  </si>
  <si>
    <t>Figures may differ from those accounted under Peruvian GAAP.</t>
  </si>
  <si>
    <t>Table 14.1</t>
  </si>
  <si>
    <t>Table 15</t>
  </si>
  <si>
    <t>Endesa Chile and Chilean subsidiaries</t>
  </si>
  <si>
    <t>Investment Vehicles</t>
  </si>
  <si>
    <t>Consolidation Foreign Subsidiaries Adjustments</t>
  </si>
  <si>
    <t>Total Consolidation</t>
  </si>
  <si>
    <t>Table 15.1</t>
  </si>
  <si>
    <t>Table 16</t>
  </si>
  <si>
    <t>Endesa and Non-Registered Subsidiaries</t>
  </si>
  <si>
    <t>Endesa SIC Consolidated</t>
  </si>
  <si>
    <t>Endesa SING Consolidated</t>
  </si>
  <si>
    <t>Total Chile Consolidated</t>
  </si>
  <si>
    <t>Total generation</t>
  </si>
  <si>
    <t>Hydro generation</t>
  </si>
  <si>
    <t>Thermo generation</t>
  </si>
  <si>
    <t>Wind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</si>
  <si>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</si>
  <si>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</si>
  <si>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</si>
  <si>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</si>
  <si>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</si>
  <si>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</si>
  <si>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</si>
  <si>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</si>
  <si>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</si>
  <si>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</si>
  <si>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OF THE SYSTEM</t>
  </si>
  <si>
    <t>Market Share on total sales (%)</t>
  </si>
  <si>
    <t>Table 16.1</t>
  </si>
  <si>
    <t>Table 17</t>
  </si>
  <si>
    <t>Abroad</t>
  </si>
  <si>
    <t>Table 17.1</t>
  </si>
  <si>
    <t>Table 18</t>
  </si>
  <si>
    <t>Total Revenues</t>
  </si>
  <si>
    <t>Net Financial Income</t>
  </si>
  <si>
    <t xml:space="preserve">      Gains </t>
  </si>
  <si>
    <t xml:space="preserve">      Losses</t>
  </si>
  <si>
    <t>Net Income from Related Comp. Cons. by the Prop. Eq. Method</t>
  </si>
  <si>
    <t>Net Income from Other Investments</t>
  </si>
  <si>
    <t>Net Income from Sales of Assets</t>
  </si>
  <si>
    <t>Net Income before Taxes</t>
  </si>
  <si>
    <t>NET INCOME</t>
  </si>
  <si>
    <t>Net Income Attributable to Owners of the Company</t>
  </si>
  <si>
    <t>Net Income Attributable to Minority Interest</t>
  </si>
  <si>
    <t>Table 19</t>
  </si>
  <si>
    <t>Figures may differ from those accounted under Brazilian GAAP.</t>
  </si>
  <si>
    <t>Table 19.1</t>
  </si>
  <si>
    <t>Table 20</t>
  </si>
  <si>
    <t>Table 20.1</t>
  </si>
  <si>
    <t>Table 21</t>
  </si>
  <si>
    <t>Table 22</t>
  </si>
  <si>
    <t>Table 22.1</t>
  </si>
  <si>
    <t>Customers (Th)</t>
  </si>
  <si>
    <t>Clients/Employee</t>
  </si>
  <si>
    <t>Energy Losses (%)</t>
  </si>
  <si>
    <t>Table 23</t>
  </si>
  <si>
    <t>Table 23.1</t>
  </si>
  <si>
    <t>*  EBITDA / (Financial expenses + Income (Loss) for indexed assets and liabilities + Foreign currency exchange differences, net)</t>
  </si>
  <si>
    <t>Ganancia (pérdida) atribuible a participaciones no controladoras</t>
  </si>
  <si>
    <t>Ganancia (pérdida) atribuible a los propietarios de la controladora</t>
  </si>
  <si>
    <t>GANANCIA (PERDIDA) ATRIBUIBLE A</t>
  </si>
  <si>
    <t>RESULTADO DESPUES DE IMPUESTOS DE LAS ACTIVIDADES INTERRUMPIDAS</t>
  </si>
  <si>
    <t>Ganancia (Pérdida) de Operaciones Discontinuadas, Neta de Impuesto</t>
  </si>
  <si>
    <t>GANANCIA (PERDIDA) PROCEDENTE DE OPERACIONES CONTINUADAS</t>
  </si>
  <si>
    <t>Gasto por impuestos a las ganancias</t>
  </si>
  <si>
    <t>GANANCIA (PERDIDA) ANTES DE IMPUESTOS</t>
  </si>
  <si>
    <t>Otros Gastos Distintos de los de Operación</t>
  </si>
  <si>
    <t>Resultados en ventas de activos</t>
  </si>
  <si>
    <t>Resultado de otras inversiones</t>
  </si>
  <si>
    <t>Diferencia Negativa de Consolidación</t>
  </si>
  <si>
    <t>Resultado de sociedades contabilizadas por el método de participación</t>
  </si>
  <si>
    <t>Negativas</t>
  </si>
  <si>
    <t>Positivas</t>
  </si>
  <si>
    <t>Diferencias de cambio</t>
  </si>
  <si>
    <t>Resultados por Unidades de Reajuste</t>
  </si>
  <si>
    <t>Gastos financieros</t>
  </si>
  <si>
    <t>Ingresos financieros</t>
  </si>
  <si>
    <t>RESULTADO FINANCIERO</t>
  </si>
  <si>
    <t>RESULTADO DE EXPLOTACIÓN</t>
  </si>
  <si>
    <t>Amortizaciones y pérdidas por deterioro</t>
  </si>
  <si>
    <t>RESULTADO BRUTO DE EXPLOTACIÓN</t>
  </si>
  <si>
    <t>Otros Gastos Fijos de Explotación</t>
  </si>
  <si>
    <t>Gastos de Personal</t>
  </si>
  <si>
    <t>Trabajos para el Inmovilizado</t>
  </si>
  <si>
    <t>MARGEN DE CONTRIBUCIÓN</t>
  </si>
  <si>
    <t>Otros aprovisionamientos variables y servicios</t>
  </si>
  <si>
    <t>Gastos de transporte</t>
  </si>
  <si>
    <t>Consumo de combustible</t>
  </si>
  <si>
    <t>Compras de energía</t>
  </si>
  <si>
    <t>APROVISIONAMIENTOS Y SERVICIOS</t>
  </si>
  <si>
    <t>Otros ingresos de explotación</t>
  </si>
  <si>
    <t>Otras prestaciones de servicios</t>
  </si>
  <si>
    <t>Otras ventas</t>
  </si>
  <si>
    <t>Ventas de energía</t>
  </si>
  <si>
    <t>Ventas</t>
  </si>
  <si>
    <t xml:space="preserve">INGRESOS </t>
  </si>
  <si>
    <t>M$</t>
  </si>
  <si>
    <t>ESTADO DE RESULTADOS INTEGRALES</t>
  </si>
  <si>
    <t>País</t>
  </si>
  <si>
    <t>Total Patrimonio Neto y Pasivos</t>
  </si>
  <si>
    <t>Participaciones no controladoras</t>
  </si>
  <si>
    <t>Otras Reservas</t>
  </si>
  <si>
    <t>Otras participaciones en el patrimonio</t>
  </si>
  <si>
    <t>Acciones Propias en Cartera</t>
  </si>
  <si>
    <t>Primas de emisión</t>
  </si>
  <si>
    <t>Ganancias (pérdidas) acumuladas</t>
  </si>
  <si>
    <t>Capital Emitido</t>
  </si>
  <si>
    <t>Patrimonio atribuible a los propietarios de la controladora</t>
  </si>
  <si>
    <t>PATRIMONIO NETO</t>
  </si>
  <si>
    <t>Otros pasivos no financieros no corrientes</t>
  </si>
  <si>
    <t>Provisiones no corrientes por beneficios a los empleados</t>
  </si>
  <si>
    <t>Pasivo por impuestos diferidos</t>
  </si>
  <si>
    <t>Otras provisiones, no corrientes</t>
  </si>
  <si>
    <t>Cuentas por pagar a entidades relacionadas no corrientes</t>
  </si>
  <si>
    <t>Otras cuentas por pagar no corrientes</t>
  </si>
  <si>
    <t>Otros pasivos financieros no corrientes</t>
  </si>
  <si>
    <t>PASIVOS NO CORRIENTES</t>
  </si>
  <si>
    <t>Pasivos incluidos en grupos de activos para su disposición clasificados como
mantenidos para la venta</t>
  </si>
  <si>
    <t>Otros pasivos no financieros corrientes</t>
  </si>
  <si>
    <t>Provisiones corrientes por beneficios a los empleados</t>
  </si>
  <si>
    <t>Pasivos por impuestos corrientes</t>
  </si>
  <si>
    <t>Otras provisiones, corrientes</t>
  </si>
  <si>
    <t>Cuentas por pagar a entidades relacionadas corrientes</t>
  </si>
  <si>
    <t>Cuentas comerciales y otras cuentas por pagar, corrientes</t>
  </si>
  <si>
    <t>Otros pasivos financieros corrientes</t>
  </si>
  <si>
    <t>Pasivos Corrientes en Operación</t>
  </si>
  <si>
    <t>PASIVOS CORRIENTES</t>
  </si>
  <si>
    <t>PATRIMONIO NETO Y PASIVOS</t>
  </si>
  <si>
    <t>TOTAL ACTIVOS</t>
  </si>
  <si>
    <t>Activos por impuestos diferidos</t>
  </si>
  <si>
    <t>Propiedad de inversión</t>
  </si>
  <si>
    <t>Propiedades, planta y equipo</t>
  </si>
  <si>
    <t>Plusvalía</t>
  </si>
  <si>
    <t>Activos intangibles distintos de la plusvalía</t>
  </si>
  <si>
    <t>Inversiones contabilizadas utilizando el método de la participación</t>
  </si>
  <si>
    <t>Cuentas por cobrar a entidades relacionadas no corrientes</t>
  </si>
  <si>
    <t>Derechos por cobrar no corrientes</t>
  </si>
  <si>
    <t>Otros activos no financieros no corrientes</t>
  </si>
  <si>
    <t>Otros activos financieros no corrientes</t>
  </si>
  <si>
    <t xml:space="preserve">ACTIVOS NO CORRIENTES </t>
  </si>
  <si>
    <t>Activos no corrientes o grupos de activos para su disposición clasificados como
mantenidos para la venta</t>
  </si>
  <si>
    <t>Activos por impuestos corrientes</t>
  </si>
  <si>
    <t>Inventarios</t>
  </si>
  <si>
    <t>Cuentas por cobrar a entidades relacionadas corriente</t>
  </si>
  <si>
    <t>Deudores comerciales y otras cuentas por cobrar corrientes</t>
  </si>
  <si>
    <t>Otros Activos No Financieros, Corriente</t>
  </si>
  <si>
    <t>Otros activos financieros corrientes</t>
  </si>
  <si>
    <t>Efectivo y Equivalentes al Efectivo</t>
  </si>
  <si>
    <t>Activos Corrientes en Operación</t>
  </si>
  <si>
    <t>ACTIVOS CORRIENTES</t>
  </si>
  <si>
    <t>ACTIVOS</t>
  </si>
  <si>
    <t>Totales</t>
  </si>
  <si>
    <t>Eliminaciones</t>
  </si>
  <si>
    <t>Perú</t>
  </si>
  <si>
    <t>Brasil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</si>
</sst>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);[Black]\(#,##0\);&quot;-       &quot;"/>
    <numFmt numFmtId="181" formatCode="#,##0.0_);[Black]\(#,##0.0\);&quot;-       &quot;"/>
    <numFmt numFmtId="182" formatCode="#,##0.00_);[Black]\(#,##0.00\);&quot;-       &quot;"/>
    <numFmt numFmtId="183" formatCode="&quot;Sí&quot;;&quot;Sí&quot;;&quot;No&quot;"/>
    <numFmt numFmtId="184" formatCode="0.0%"/>
    <numFmt numFmtId="185" formatCode="_(* #,##0_);_(* \(#,##0\);_(* &quot;-&quot;??_);_(@_)"/>
    <numFmt numFmtId="186" formatCode="#,##0_);\(#,##0\);&quot;-&quot;"/>
    <numFmt numFmtId="187" formatCode="#,##0.0%;\(#,##0.0%\)"/>
    <numFmt numFmtId="188" formatCode="0.0%;\(0.0%\)"/>
    <numFmt numFmtId="189" formatCode="_(* #,##0.0_);_(* \(#,##0.0\);_(* &quot;-&quot;??_);_(@_)"/>
    <numFmt numFmtId="190" formatCode="0.0_);\(0.0\)"/>
    <numFmt numFmtId="191" formatCode="#,##0.0"/>
    <numFmt numFmtId="192" formatCode="#,##0.000_);[Black]\(#,##0.000\);&quot;-       &quot;"/>
    <numFmt numFmtId="193" formatCode="0.00_);\(0.00\)"/>
    <numFmt numFmtId="194" formatCode="0.0\ %\ ;\(0.0\ %\)"/>
    <numFmt numFmtId="195" formatCode="#,##0.0_)&quot; pp.&quot;;\(#,##0.0\)&quot; pp.&quot;;&quot;-&quot;"/>
    <numFmt numFmtId="196" formatCode="#,##0.0;\(#,##0.0\);&quot;-&quot;"/>
  </numFmts>
  <fonts count="49">
    <font>
      <sz val="9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18"/>
      <name val="Arial Narrow"/>
      <family val="2"/>
    </font>
    <font>
      <b/>
      <u val="single"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30"/>
      <name val="Arial Narrow"/>
      <family val="2"/>
    </font>
    <font>
      <sz val="12"/>
      <color indexed="8"/>
      <name val="Arial Narrow"/>
      <family val="2"/>
    </font>
    <font>
      <sz val="10"/>
      <color indexed="30"/>
      <name val="Arial Narrow"/>
      <family val="2"/>
    </font>
    <font>
      <b/>
      <i/>
      <sz val="18"/>
      <color indexed="40"/>
      <name val="Arial Narrow"/>
      <family val="2"/>
    </font>
    <font>
      <b/>
      <i/>
      <sz val="18"/>
      <color indexed="4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84">
    <xf numFmtId="0" fontId="0" fillId="0" borderId="0" xfId="0" applyAlignment="1">
      <alignment/>
    </xf>
    <xf numFmtId="180" fontId="5" fillId="24" borderId="0" xfId="53" applyNumberFormat="1" applyFont="1" applyFill="1" applyBorder="1" applyAlignment="1">
      <alignment/>
    </xf>
    <xf numFmtId="186" fontId="5" fillId="24" borderId="0" xfId="53" applyNumberFormat="1" applyFont="1" applyFill="1" applyBorder="1" applyAlignment="1">
      <alignment/>
    </xf>
    <xf numFmtId="186" fontId="4" fillId="24" borderId="0" xfId="53" applyNumberFormat="1" applyFont="1" applyFill="1" applyBorder="1" applyAlignment="1">
      <alignment/>
    </xf>
    <xf numFmtId="180" fontId="4" fillId="24" borderId="0" xfId="53" applyNumberFormat="1" applyFont="1" applyFill="1" applyBorder="1" applyAlignment="1">
      <alignment/>
    </xf>
    <xf numFmtId="188" fontId="4" fillId="24" borderId="0" xfId="53" applyNumberFormat="1" applyFont="1" applyFill="1" applyBorder="1" applyAlignment="1">
      <alignment/>
    </xf>
    <xf numFmtId="188" fontId="5" fillId="24" borderId="0" xfId="53" applyNumberFormat="1" applyFont="1" applyFill="1" applyBorder="1" applyAlignment="1">
      <alignment/>
    </xf>
    <xf numFmtId="17" fontId="3" fillId="24" borderId="10" xfId="37" applyNumberFormat="1" applyFont="1" applyFill="1" applyBorder="1" applyAlignment="1">
      <alignment horizontal="left" vertical="center" wrapText="1"/>
      <protection/>
    </xf>
    <xf numFmtId="3" fontId="3" fillId="24" borderId="10" xfId="37" applyNumberFormat="1" applyFont="1" applyFill="1" applyBorder="1" applyAlignment="1">
      <alignment horizontal="right" vertical="center" wrapText="1"/>
      <protection/>
    </xf>
    <xf numFmtId="185" fontId="3" fillId="24" borderId="10" xfId="51" applyNumberFormat="1" applyFont="1" applyFill="1" applyBorder="1" applyAlignment="1" applyProtection="1">
      <alignment horizontal="right" vertical="center"/>
      <protection/>
    </xf>
    <xf numFmtId="17" fontId="3" fillId="8" borderId="10" xfId="37" applyNumberFormat="1" applyFont="1" applyFill="1" applyBorder="1" applyAlignment="1">
      <alignment horizontal="left" vertical="center" wrapText="1"/>
      <protection/>
    </xf>
    <xf numFmtId="3" fontId="3" fillId="8" borderId="10" xfId="37" applyNumberFormat="1" applyFont="1" applyFill="1" applyBorder="1" applyAlignment="1">
      <alignment horizontal="right" vertical="center" wrapText="1"/>
      <protection/>
    </xf>
    <xf numFmtId="185" fontId="3" fillId="8" borderId="10" xfId="51" applyNumberFormat="1" applyFont="1" applyFill="1" applyBorder="1" applyAlignment="1" applyProtection="1">
      <alignment horizontal="right" vertical="center"/>
      <protection/>
    </xf>
    <xf numFmtId="0" fontId="5" fillId="24" borderId="0" xfId="37" applyFont="1" applyFill="1" applyBorder="1">
      <alignment/>
      <protection/>
    </xf>
    <xf numFmtId="180" fontId="5" fillId="24" borderId="0" xfId="53" applyNumberFormat="1" applyFont="1" applyFill="1" applyBorder="1" applyAlignment="1">
      <alignment horizontal="left" indent="4"/>
    </xf>
    <xf numFmtId="180" fontId="5" fillId="0" borderId="0" xfId="53" applyNumberFormat="1" applyFont="1" applyFill="1" applyBorder="1" applyAlignment="1">
      <alignment/>
    </xf>
    <xf numFmtId="0" fontId="5" fillId="0" borderId="0" xfId="37" applyFont="1" applyFill="1" applyBorder="1" applyAlignment="1">
      <alignment/>
      <protection/>
    </xf>
    <xf numFmtId="185" fontId="5" fillId="0" borderId="0" xfId="51" applyNumberFormat="1" applyFont="1" applyFill="1" applyBorder="1" applyAlignment="1">
      <alignment/>
    </xf>
    <xf numFmtId="185" fontId="5" fillId="0" borderId="0" xfId="37" applyNumberFormat="1" applyFont="1" applyFill="1" applyBorder="1" applyAlignment="1">
      <alignment/>
      <protection/>
    </xf>
    <xf numFmtId="188" fontId="5" fillId="0" borderId="0" xfId="57" applyNumberFormat="1" applyFont="1" applyFill="1" applyBorder="1" applyAlignment="1">
      <alignment/>
    </xf>
    <xf numFmtId="0" fontId="4" fillId="0" borderId="10" xfId="37" applyFont="1" applyFill="1" applyBorder="1" applyAlignment="1">
      <alignment/>
      <protection/>
    </xf>
    <xf numFmtId="185" fontId="4" fillId="0" borderId="10" xfId="51" applyNumberFormat="1" applyFont="1" applyFill="1" applyBorder="1" applyAlignment="1">
      <alignment/>
    </xf>
    <xf numFmtId="185" fontId="4" fillId="0" borderId="10" xfId="37" applyNumberFormat="1" applyFont="1" applyFill="1" applyBorder="1" applyAlignment="1">
      <alignment/>
      <protection/>
    </xf>
    <xf numFmtId="188" fontId="4" fillId="0" borderId="10" xfId="57" applyNumberFormat="1" applyFont="1" applyFill="1" applyBorder="1" applyAlignment="1">
      <alignment/>
    </xf>
    <xf numFmtId="0" fontId="3" fillId="8" borderId="10" xfId="37" applyFont="1" applyFill="1" applyBorder="1" applyAlignment="1">
      <alignment horizontal="justify" wrapText="1"/>
      <protection/>
    </xf>
    <xf numFmtId="185" fontId="3" fillId="8" borderId="10" xfId="51" applyNumberFormat="1" applyFont="1" applyFill="1" applyBorder="1" applyAlignment="1">
      <alignment/>
    </xf>
    <xf numFmtId="0" fontId="3" fillId="8" borderId="11" xfId="37" applyFont="1" applyFill="1" applyBorder="1" applyAlignment="1">
      <alignment horizontal="left" vertical="center"/>
      <protection/>
    </xf>
    <xf numFmtId="0" fontId="3" fillId="8" borderId="10" xfId="37" applyFont="1" applyFill="1" applyBorder="1" applyAlignment="1">
      <alignment horizontal="left" vertical="center"/>
      <protection/>
    </xf>
    <xf numFmtId="0" fontId="5" fillId="24" borderId="12" xfId="37" applyFont="1" applyFill="1" applyBorder="1">
      <alignment/>
      <protection/>
    </xf>
    <xf numFmtId="182" fontId="5" fillId="24" borderId="0" xfId="37" applyNumberFormat="1" applyFont="1" applyFill="1" applyBorder="1" applyAlignment="1">
      <alignment vertical="center"/>
      <protection/>
    </xf>
    <xf numFmtId="181" fontId="5" fillId="24" borderId="0" xfId="37" applyNumberFormat="1" applyFont="1" applyFill="1" applyBorder="1" applyAlignment="1">
      <alignment vertical="center"/>
      <protection/>
    </xf>
    <xf numFmtId="0" fontId="5" fillId="24" borderId="13" xfId="37" applyFont="1" applyFill="1" applyBorder="1">
      <alignment/>
      <protection/>
    </xf>
    <xf numFmtId="0" fontId="5" fillId="24" borderId="14" xfId="37" applyFont="1" applyFill="1" applyBorder="1">
      <alignment/>
      <protection/>
    </xf>
    <xf numFmtId="181" fontId="5" fillId="24" borderId="14" xfId="37" applyNumberFormat="1" applyFont="1" applyFill="1" applyBorder="1" applyAlignment="1">
      <alignment vertical="center"/>
      <protection/>
    </xf>
    <xf numFmtId="182" fontId="5" fillId="24" borderId="14" xfId="37" applyNumberFormat="1" applyFont="1" applyFill="1" applyBorder="1" applyAlignment="1">
      <alignment vertical="center"/>
      <protection/>
    </xf>
    <xf numFmtId="0" fontId="3" fillId="8" borderId="10" xfId="37" applyNumberFormat="1" applyFont="1" applyFill="1" applyBorder="1" applyAlignment="1">
      <alignment horizontal="center" vertical="center"/>
      <protection/>
    </xf>
    <xf numFmtId="0" fontId="3" fillId="8" borderId="10" xfId="37" applyFont="1" applyFill="1" applyBorder="1" applyAlignment="1">
      <alignment horizontal="center" vertical="center"/>
      <protection/>
    </xf>
    <xf numFmtId="17" fontId="4" fillId="8" borderId="15" xfId="37" applyNumberFormat="1" applyFont="1" applyFill="1" applyBorder="1" applyAlignment="1">
      <alignment horizontal="center" vertical="center" wrapText="1"/>
      <protection/>
    </xf>
    <xf numFmtId="17" fontId="4" fillId="8" borderId="0" xfId="37" applyNumberFormat="1" applyFont="1" applyFill="1" applyBorder="1" applyAlignment="1">
      <alignment horizontal="center" vertical="center" wrapText="1"/>
      <protection/>
    </xf>
    <xf numFmtId="17" fontId="4" fillId="8" borderId="14" xfId="37" applyNumberFormat="1" applyFont="1" applyFill="1" applyBorder="1" applyAlignment="1">
      <alignment horizontal="left" vertical="center"/>
      <protection/>
    </xf>
    <xf numFmtId="0" fontId="4" fillId="8" borderId="14" xfId="37" applyNumberFormat="1" applyFont="1" applyFill="1" applyBorder="1" applyAlignment="1">
      <alignment horizontal="center" vertical="center"/>
      <protection/>
    </xf>
    <xf numFmtId="0" fontId="4" fillId="8" borderId="10" xfId="65" applyFont="1" applyFill="1" applyBorder="1" applyAlignment="1">
      <alignment vertical="center"/>
      <protection/>
    </xf>
    <xf numFmtId="180" fontId="4" fillId="8" borderId="10" xfId="37" applyNumberFormat="1" applyFont="1" applyFill="1" applyBorder="1" applyAlignment="1">
      <alignment vertical="center"/>
      <protection/>
    </xf>
    <xf numFmtId="0" fontId="6" fillId="8" borderId="16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185" fontId="4" fillId="8" borderId="10" xfId="0" applyNumberFormat="1" applyFont="1" applyFill="1" applyBorder="1" applyAlignment="1">
      <alignment/>
    </xf>
    <xf numFmtId="0" fontId="5" fillId="24" borderId="0" xfId="66" applyFont="1" applyFill="1">
      <alignment/>
      <protection/>
    </xf>
    <xf numFmtId="185" fontId="4" fillId="0" borderId="0" xfId="51" applyNumberFormat="1" applyFont="1" applyFill="1" applyBorder="1" applyAlignment="1">
      <alignment/>
    </xf>
    <xf numFmtId="0" fontId="5" fillId="8" borderId="15" xfId="37" applyFont="1" applyFill="1" applyBorder="1">
      <alignment/>
      <protection/>
    </xf>
    <xf numFmtId="0" fontId="5" fillId="8" borderId="0" xfId="37" applyFont="1" applyFill="1" applyBorder="1">
      <alignment/>
      <protection/>
    </xf>
    <xf numFmtId="0" fontId="3" fillId="8" borderId="17" xfId="37" applyFont="1" applyFill="1" applyBorder="1" applyAlignment="1">
      <alignment horizontal="center" vertical="center"/>
      <protection/>
    </xf>
    <xf numFmtId="0" fontId="9" fillId="8" borderId="18" xfId="0" applyFont="1" applyFill="1" applyBorder="1" applyAlignment="1">
      <alignment horizontal="center" wrapText="1"/>
    </xf>
    <xf numFmtId="0" fontId="9" fillId="8" borderId="19" xfId="0" applyFont="1" applyFill="1" applyBorder="1" applyAlignment="1">
      <alignment horizontal="center" wrapText="1"/>
    </xf>
    <xf numFmtId="0" fontId="8" fillId="8" borderId="14" xfId="37" applyFont="1" applyFill="1" applyBorder="1" applyAlignment="1">
      <alignment horizontal="left" vertical="center"/>
      <protection/>
    </xf>
    <xf numFmtId="0" fontId="8" fillId="8" borderId="14" xfId="37" applyFont="1" applyFill="1" applyBorder="1" applyAlignment="1">
      <alignment horizontal="center" vertical="center"/>
      <protection/>
    </xf>
    <xf numFmtId="0" fontId="8" fillId="8" borderId="10" xfId="37" applyFont="1" applyFill="1" applyBorder="1" applyAlignment="1">
      <alignment vertical="center"/>
      <protection/>
    </xf>
    <xf numFmtId="180" fontId="8" fillId="8" borderId="10" xfId="37" applyNumberFormat="1" applyFont="1" applyFill="1" applyBorder="1" applyAlignment="1">
      <alignment vertical="center"/>
      <protection/>
    </xf>
    <xf numFmtId="188" fontId="8" fillId="8" borderId="10" xfId="37" applyNumberFormat="1" applyFont="1" applyFill="1" applyBorder="1" applyAlignment="1">
      <alignment vertical="center"/>
      <protection/>
    </xf>
    <xf numFmtId="180" fontId="8" fillId="8" borderId="10" xfId="57" applyNumberFormat="1" applyFont="1" applyFill="1" applyBorder="1" applyAlignment="1">
      <alignment horizontal="right" vertical="center"/>
    </xf>
    <xf numFmtId="180" fontId="9" fillId="24" borderId="0" xfId="53" applyNumberFormat="1" applyFont="1" applyFill="1" applyBorder="1" applyAlignment="1">
      <alignment horizontal="left"/>
    </xf>
    <xf numFmtId="180" fontId="9" fillId="24" borderId="0" xfId="53" applyNumberFormat="1" applyFont="1" applyFill="1" applyBorder="1" applyAlignment="1">
      <alignment/>
    </xf>
    <xf numFmtId="180" fontId="4" fillId="24" borderId="0" xfId="53" applyNumberFormat="1" applyFont="1" applyFill="1" applyBorder="1" applyAlignment="1">
      <alignment horizontal="justify"/>
    </xf>
    <xf numFmtId="188" fontId="4" fillId="0" borderId="0" xfId="57" applyNumberFormat="1" applyFont="1" applyFill="1" applyBorder="1" applyAlignment="1">
      <alignment/>
    </xf>
    <xf numFmtId="0" fontId="4" fillId="0" borderId="0" xfId="37" applyFont="1" applyFill="1" applyBorder="1" applyAlignment="1">
      <alignment/>
      <protection/>
    </xf>
    <xf numFmtId="185" fontId="4" fillId="0" borderId="0" xfId="37" applyNumberFormat="1" applyFont="1" applyFill="1" applyBorder="1" applyAlignment="1">
      <alignment/>
      <protection/>
    </xf>
    <xf numFmtId="0" fontId="4" fillId="8" borderId="15" xfId="0" applyFont="1" applyFill="1" applyBorder="1" applyAlignment="1">
      <alignment/>
    </xf>
    <xf numFmtId="0" fontId="4" fillId="8" borderId="14" xfId="0" applyFont="1" applyFill="1" applyBorder="1" applyAlignment="1">
      <alignment horizontal="left"/>
    </xf>
    <xf numFmtId="188" fontId="4" fillId="8" borderId="10" xfId="69" applyNumberFormat="1" applyFont="1" applyFill="1" applyBorder="1" applyAlignment="1">
      <alignment horizontal="right"/>
    </xf>
    <xf numFmtId="0" fontId="4" fillId="8" borderId="10" xfId="37" applyFont="1" applyFill="1" applyBorder="1" applyAlignment="1">
      <alignment vertical="center"/>
      <protection/>
    </xf>
    <xf numFmtId="0" fontId="4" fillId="8" borderId="14" xfId="37" applyNumberFormat="1" applyFont="1" applyFill="1" applyBorder="1" applyAlignment="1">
      <alignment horizontal="justify" vertical="center"/>
      <protection/>
    </xf>
    <xf numFmtId="17" fontId="4" fillId="8" borderId="0" xfId="37" applyNumberFormat="1" applyFont="1" applyFill="1" applyBorder="1" applyAlignment="1">
      <alignment horizontal="centerContinuous" vertical="center" wrapText="1"/>
      <protection/>
    </xf>
    <xf numFmtId="0" fontId="0" fillId="25" borderId="0" xfId="0" applyFill="1" applyAlignment="1">
      <alignment/>
    </xf>
    <xf numFmtId="0" fontId="8" fillId="8" borderId="15" xfId="37" applyFont="1" applyFill="1" applyBorder="1" applyAlignment="1">
      <alignment horizontal="left" vertical="center"/>
      <protection/>
    </xf>
    <xf numFmtId="180" fontId="10" fillId="25" borderId="0" xfId="53" applyNumberFormat="1" applyFont="1" applyFill="1" applyBorder="1" applyAlignment="1">
      <alignment horizontal="left"/>
    </xf>
    <xf numFmtId="180" fontId="10" fillId="25" borderId="0" xfId="53" applyNumberFormat="1" applyFont="1" applyFill="1" applyBorder="1" applyAlignment="1">
      <alignment/>
    </xf>
    <xf numFmtId="0" fontId="10" fillId="25" borderId="10" xfId="37" applyFont="1" applyFill="1" applyBorder="1" applyAlignment="1">
      <alignment vertical="center"/>
      <protection/>
    </xf>
    <xf numFmtId="180" fontId="10" fillId="25" borderId="10" xfId="37" applyNumberFormat="1" applyFont="1" applyFill="1" applyBorder="1" applyAlignment="1">
      <alignment vertical="center"/>
      <protection/>
    </xf>
    <xf numFmtId="188" fontId="10" fillId="25" borderId="10" xfId="37" applyNumberFormat="1" applyFont="1" applyFill="1" applyBorder="1" applyAlignment="1">
      <alignment vertical="center"/>
      <protection/>
    </xf>
    <xf numFmtId="180" fontId="10" fillId="25" borderId="10" xfId="57" applyNumberFormat="1" applyFont="1" applyFill="1" applyBorder="1" applyAlignment="1">
      <alignment horizontal="right" vertical="center"/>
    </xf>
    <xf numFmtId="180" fontId="9" fillId="25" borderId="0" xfId="53" applyNumberFormat="1" applyFont="1" applyFill="1" applyBorder="1" applyAlignment="1">
      <alignment horizontal="left" indent="4"/>
    </xf>
    <xf numFmtId="180" fontId="9" fillId="25" borderId="0" xfId="53" applyNumberFormat="1" applyFont="1" applyFill="1" applyBorder="1" applyAlignment="1">
      <alignment/>
    </xf>
    <xf numFmtId="180" fontId="9" fillId="25" borderId="0" xfId="53" applyNumberFormat="1" applyFont="1" applyFill="1" applyBorder="1" applyAlignment="1">
      <alignment horizontal="left"/>
    </xf>
    <xf numFmtId="189" fontId="10" fillId="25" borderId="10" xfId="37" applyNumberFormat="1" applyFont="1" applyFill="1" applyBorder="1" applyAlignment="1">
      <alignment vertical="center"/>
      <protection/>
    </xf>
    <xf numFmtId="17" fontId="3" fillId="8" borderId="15" xfId="37" applyNumberFormat="1" applyFont="1" applyFill="1" applyBorder="1" applyAlignment="1">
      <alignment horizontal="left" vertical="center" wrapText="1"/>
      <protection/>
    </xf>
    <xf numFmtId="17" fontId="3" fillId="8" borderId="14" xfId="37" applyNumberFormat="1" applyFont="1" applyFill="1" applyBorder="1" applyAlignment="1">
      <alignment horizontal="left" vertical="center" wrapText="1"/>
      <protection/>
    </xf>
    <xf numFmtId="180" fontId="4" fillId="8" borderId="10" xfId="0" applyNumberFormat="1" applyFont="1" applyFill="1" applyBorder="1" applyAlignment="1">
      <alignment/>
    </xf>
    <xf numFmtId="188" fontId="5" fillId="24" borderId="15" xfId="68" applyNumberFormat="1" applyFont="1" applyFill="1" applyBorder="1" applyAlignment="1">
      <alignment horizontal="right" vertical="center"/>
    </xf>
    <xf numFmtId="194" fontId="5" fillId="24" borderId="14" xfId="68" applyNumberFormat="1" applyFont="1" applyFill="1" applyBorder="1" applyAlignment="1">
      <alignment horizontal="right" vertical="center"/>
    </xf>
    <xf numFmtId="9" fontId="5" fillId="24" borderId="10" xfId="68" applyFont="1" applyFill="1" applyBorder="1" applyAlignment="1">
      <alignment vertical="center"/>
    </xf>
    <xf numFmtId="0" fontId="12" fillId="8" borderId="15" xfId="39" applyFont="1" applyFill="1" applyBorder="1" applyAlignment="1">
      <alignment horizontal="center" vertical="center"/>
      <protection/>
    </xf>
    <xf numFmtId="185" fontId="12" fillId="8" borderId="15" xfId="57" applyNumberFormat="1" applyFont="1" applyFill="1" applyBorder="1" applyAlignment="1">
      <alignment horizontal="center" vertical="center"/>
    </xf>
    <xf numFmtId="0" fontId="3" fillId="8" borderId="0" xfId="39" applyFont="1" applyFill="1" applyBorder="1" applyAlignment="1">
      <alignment horizontal="center" vertical="center"/>
      <protection/>
    </xf>
    <xf numFmtId="0" fontId="3" fillId="8" borderId="20" xfId="37" applyFont="1" applyFill="1" applyBorder="1" applyAlignment="1">
      <alignment horizontal="center"/>
      <protection/>
    </xf>
    <xf numFmtId="0" fontId="3" fillId="8" borderId="0" xfId="37" applyFont="1" applyFill="1" applyBorder="1" applyAlignment="1">
      <alignment horizontal="center"/>
      <protection/>
    </xf>
    <xf numFmtId="185" fontId="12" fillId="8" borderId="0" xfId="57" applyNumberFormat="1" applyFont="1" applyFill="1" applyBorder="1" applyAlignment="1">
      <alignment horizontal="center" vertical="center"/>
    </xf>
    <xf numFmtId="0" fontId="5" fillId="24" borderId="15" xfId="39" applyFont="1" applyFill="1" applyBorder="1" applyAlignment="1">
      <alignment vertical="center"/>
      <protection/>
    </xf>
    <xf numFmtId="185" fontId="5" fillId="24" borderId="15" xfId="39" applyNumberFormat="1" applyFont="1" applyFill="1" applyBorder="1" applyAlignment="1">
      <alignment horizontal="right" vertical="center"/>
      <protection/>
    </xf>
    <xf numFmtId="180" fontId="5" fillId="24" borderId="15" xfId="39" applyNumberFormat="1" applyFont="1" applyFill="1" applyBorder="1" applyAlignment="1">
      <alignment horizontal="right" vertical="center"/>
      <protection/>
    </xf>
    <xf numFmtId="194" fontId="5" fillId="24" borderId="14" xfId="39" applyNumberFormat="1" applyFont="1" applyFill="1" applyBorder="1" applyAlignment="1">
      <alignment vertical="center"/>
      <protection/>
    </xf>
    <xf numFmtId="185" fontId="5" fillId="24" borderId="15" xfId="39" applyNumberFormat="1" applyFont="1" applyFill="1" applyBorder="1" applyAlignment="1">
      <alignment vertical="center"/>
      <protection/>
    </xf>
    <xf numFmtId="188" fontId="10" fillId="25" borderId="0" xfId="68" applyNumberFormat="1" applyFont="1" applyFill="1" applyBorder="1" applyAlignment="1">
      <alignment/>
    </xf>
    <xf numFmtId="0" fontId="13" fillId="24" borderId="14" xfId="39" applyFont="1" applyFill="1" applyBorder="1" applyAlignment="1">
      <alignment vertical="center"/>
      <protection/>
    </xf>
    <xf numFmtId="185" fontId="13" fillId="24" borderId="14" xfId="39" applyNumberFormat="1" applyFont="1" applyFill="1" applyBorder="1" applyAlignment="1">
      <alignment vertical="center"/>
      <protection/>
    </xf>
    <xf numFmtId="180" fontId="13" fillId="24" borderId="14" xfId="39" applyNumberFormat="1" applyFont="1" applyFill="1" applyBorder="1" applyAlignment="1">
      <alignment horizontal="right" vertical="center"/>
      <protection/>
    </xf>
    <xf numFmtId="185" fontId="13" fillId="24" borderId="14" xfId="39" applyNumberFormat="1" applyFont="1" applyFill="1" applyBorder="1" applyAlignment="1">
      <alignment horizontal="right" vertical="center"/>
      <protection/>
    </xf>
    <xf numFmtId="0" fontId="13" fillId="24" borderId="10" xfId="39" applyFont="1" applyFill="1" applyBorder="1" applyAlignment="1">
      <alignment vertical="center"/>
      <protection/>
    </xf>
    <xf numFmtId="185" fontId="13" fillId="24" borderId="10" xfId="39" applyNumberFormat="1" applyFont="1" applyFill="1" applyBorder="1" applyAlignment="1">
      <alignment horizontal="right" vertical="center"/>
      <protection/>
    </xf>
    <xf numFmtId="180" fontId="13" fillId="24" borderId="14" xfId="39" applyNumberFormat="1" applyFont="1" applyFill="1" applyBorder="1" applyAlignment="1">
      <alignment vertical="center"/>
      <protection/>
    </xf>
    <xf numFmtId="0" fontId="4" fillId="8" borderId="16" xfId="37" applyFont="1" applyFill="1" applyBorder="1" applyAlignment="1">
      <alignment horizontal="center"/>
      <protection/>
    </xf>
    <xf numFmtId="180" fontId="5" fillId="24" borderId="0" xfId="53" applyNumberFormat="1" applyFont="1" applyFill="1" applyBorder="1" applyAlignment="1">
      <alignment horizontal="left"/>
    </xf>
    <xf numFmtId="0" fontId="10" fillId="8" borderId="21" xfId="0" applyFont="1" applyFill="1" applyBorder="1" applyAlignment="1">
      <alignment/>
    </xf>
    <xf numFmtId="0" fontId="10" fillId="8" borderId="21" xfId="0" applyFont="1" applyFill="1" applyBorder="1" applyAlignment="1">
      <alignment horizontal="right"/>
    </xf>
    <xf numFmtId="0" fontId="3" fillId="8" borderId="15" xfId="37" applyFont="1" applyFill="1" applyBorder="1" applyAlignment="1">
      <alignment vertical="center"/>
      <protection/>
    </xf>
    <xf numFmtId="0" fontId="11" fillId="24" borderId="0" xfId="37" applyFont="1" applyFill="1" applyBorder="1">
      <alignment/>
      <protection/>
    </xf>
    <xf numFmtId="0" fontId="3" fillId="8" borderId="14" xfId="37" applyFont="1" applyFill="1" applyBorder="1" applyAlignment="1">
      <alignment vertical="center"/>
      <protection/>
    </xf>
    <xf numFmtId="0" fontId="4" fillId="0" borderId="10" xfId="37" applyFont="1" applyFill="1" applyBorder="1" applyAlignment="1">
      <alignment horizontal="justify"/>
      <protection/>
    </xf>
    <xf numFmtId="0" fontId="0" fillId="24" borderId="0" xfId="0" applyFill="1" applyAlignment="1">
      <alignment/>
    </xf>
    <xf numFmtId="0" fontId="10" fillId="8" borderId="22" xfId="0" applyFont="1" applyFill="1" applyBorder="1" applyAlignment="1">
      <alignment/>
    </xf>
    <xf numFmtId="0" fontId="10" fillId="8" borderId="19" xfId="0" applyFont="1" applyFill="1" applyBorder="1" applyAlignment="1">
      <alignment/>
    </xf>
    <xf numFmtId="0" fontId="9" fillId="8" borderId="23" xfId="0" applyFont="1" applyFill="1" applyBorder="1" applyAlignment="1">
      <alignment horizontal="center" wrapText="1"/>
    </xf>
    <xf numFmtId="196" fontId="10" fillId="8" borderId="18" xfId="0" applyNumberFormat="1" applyFont="1" applyFill="1" applyBorder="1" applyAlignment="1">
      <alignment horizontal="right" wrapText="1"/>
    </xf>
    <xf numFmtId="196" fontId="10" fillId="8" borderId="19" xfId="0" applyNumberFormat="1" applyFont="1" applyFill="1" applyBorder="1" applyAlignment="1">
      <alignment horizontal="right" wrapText="1"/>
    </xf>
    <xf numFmtId="196" fontId="10" fillId="8" borderId="23" xfId="0" applyNumberFormat="1" applyFont="1" applyFill="1" applyBorder="1" applyAlignment="1">
      <alignment horizontal="right"/>
    </xf>
    <xf numFmtId="196" fontId="10" fillId="8" borderId="18" xfId="0" applyNumberFormat="1" applyFont="1" applyFill="1" applyBorder="1" applyAlignment="1">
      <alignment horizontal="right"/>
    </xf>
    <xf numFmtId="188" fontId="9" fillId="25" borderId="0" xfId="68" applyNumberFormat="1" applyFont="1" applyFill="1" applyBorder="1" applyAlignment="1">
      <alignment/>
    </xf>
    <xf numFmtId="188" fontId="9" fillId="24" borderId="0" xfId="68" applyNumberFormat="1" applyFont="1" applyFill="1" applyBorder="1" applyAlignment="1">
      <alignment/>
    </xf>
    <xf numFmtId="0" fontId="3" fillId="8" borderId="14" xfId="37" applyFont="1" applyFill="1" applyBorder="1" applyAlignment="1">
      <alignment horizontal="center" vertical="center"/>
      <protection/>
    </xf>
    <xf numFmtId="185" fontId="5" fillId="0" borderId="0" xfId="55" applyNumberFormat="1" applyFont="1" applyFill="1" applyBorder="1" applyAlignment="1">
      <alignment/>
    </xf>
    <xf numFmtId="0" fontId="0" fillId="25" borderId="0" xfId="0" applyFont="1" applyFill="1" applyAlignment="1">
      <alignment/>
    </xf>
    <xf numFmtId="17" fontId="4" fillId="24" borderId="0" xfId="37" applyNumberFormat="1" applyFont="1" applyFill="1" applyBorder="1" applyAlignment="1">
      <alignment horizontal="left" vertical="center" wrapText="1"/>
      <protection/>
    </xf>
    <xf numFmtId="3" fontId="3" fillId="24" borderId="0" xfId="37" applyNumberFormat="1" applyFont="1" applyFill="1" applyBorder="1" applyAlignment="1">
      <alignment horizontal="right" vertical="center" wrapText="1"/>
      <protection/>
    </xf>
    <xf numFmtId="185" fontId="3" fillId="24" borderId="0" xfId="51" applyNumberFormat="1" applyFont="1" applyFill="1" applyBorder="1" applyAlignment="1" applyProtection="1">
      <alignment horizontal="right" vertical="center"/>
      <protection/>
    </xf>
    <xf numFmtId="180" fontId="4" fillId="24" borderId="0" xfId="53" applyNumberFormat="1" applyFont="1" applyFill="1" applyBorder="1" applyAlignment="1">
      <alignment horizontal="left" indent="4"/>
    </xf>
    <xf numFmtId="0" fontId="10" fillId="25" borderId="0" xfId="37" applyFont="1" applyFill="1" applyBorder="1" applyAlignment="1">
      <alignment vertical="center"/>
      <protection/>
    </xf>
    <xf numFmtId="180" fontId="10" fillId="25" borderId="0" xfId="37" applyNumberFormat="1" applyFont="1" applyFill="1" applyBorder="1" applyAlignment="1">
      <alignment vertical="center"/>
      <protection/>
    </xf>
    <xf numFmtId="188" fontId="10" fillId="25" borderId="0" xfId="37" applyNumberFormat="1" applyFont="1" applyFill="1" applyBorder="1" applyAlignment="1">
      <alignment vertical="center"/>
      <protection/>
    </xf>
    <xf numFmtId="180" fontId="10" fillId="25" borderId="0" xfId="57" applyNumberFormat="1" applyFont="1" applyFill="1" applyBorder="1" applyAlignment="1">
      <alignment horizontal="right" vertical="center"/>
    </xf>
    <xf numFmtId="180" fontId="10" fillId="25" borderId="0" xfId="53" applyNumberFormat="1" applyFont="1" applyFill="1" applyBorder="1" applyAlignment="1">
      <alignment horizontal="justify"/>
    </xf>
    <xf numFmtId="185" fontId="3" fillId="8" borderId="14" xfId="57" applyNumberFormat="1" applyFont="1" applyFill="1" applyBorder="1" applyAlignment="1">
      <alignment horizontal="right" vertical="center"/>
    </xf>
    <xf numFmtId="196" fontId="9" fillId="0" borderId="0" xfId="0" applyNumberFormat="1" applyFont="1" applyFill="1" applyAlignment="1">
      <alignment horizontal="right" wrapText="1"/>
    </xf>
    <xf numFmtId="0" fontId="5" fillId="0" borderId="0" xfId="37" applyFont="1" applyBorder="1" applyAlignment="1">
      <alignment vertical="center"/>
      <protection/>
    </xf>
    <xf numFmtId="17" fontId="3" fillId="8" borderId="24" xfId="37" applyNumberFormat="1" applyFont="1" applyFill="1" applyBorder="1" applyAlignment="1">
      <alignment horizontal="left" vertical="center"/>
      <protection/>
    </xf>
    <xf numFmtId="17" fontId="3" fillId="8" borderId="12" xfId="37" applyNumberFormat="1" applyFont="1" applyFill="1" applyBorder="1" applyAlignment="1">
      <alignment horizontal="center" vertical="center" wrapText="1"/>
      <protection/>
    </xf>
    <xf numFmtId="17" fontId="3" fillId="8" borderId="0" xfId="37" applyNumberFormat="1" applyFont="1" applyFill="1" applyBorder="1" applyAlignment="1">
      <alignment horizontal="center" vertical="center" wrapText="1"/>
      <protection/>
    </xf>
    <xf numFmtId="17" fontId="3" fillId="8" borderId="25" xfId="37" applyNumberFormat="1" applyFont="1" applyFill="1" applyBorder="1" applyAlignment="1">
      <alignment horizontal="center" vertical="center" wrapText="1"/>
      <protection/>
    </xf>
    <xf numFmtId="3" fontId="3" fillId="8" borderId="11" xfId="65" applyNumberFormat="1" applyFont="1" applyFill="1" applyBorder="1" applyAlignment="1">
      <alignment vertical="center"/>
      <protection/>
    </xf>
    <xf numFmtId="185" fontId="3" fillId="8" borderId="11" xfId="58" applyNumberFormat="1" applyFont="1" applyFill="1" applyBorder="1" applyAlignment="1">
      <alignment vertical="center"/>
    </xf>
    <xf numFmtId="189" fontId="10" fillId="8" borderId="18" xfId="0" applyNumberFormat="1" applyFont="1" applyFill="1" applyBorder="1" applyAlignment="1">
      <alignment horizontal="right"/>
    </xf>
    <xf numFmtId="9" fontId="5" fillId="24" borderId="10" xfId="68" applyFont="1" applyFill="1" applyBorder="1" applyAlignment="1">
      <alignment horizontal="right" vertical="center"/>
    </xf>
    <xf numFmtId="188" fontId="5" fillId="24" borderId="10" xfId="68" applyNumberFormat="1" applyFont="1" applyFill="1" applyBorder="1" applyAlignment="1">
      <alignment horizontal="right" vertical="center"/>
    </xf>
    <xf numFmtId="188" fontId="13" fillId="24" borderId="10" xfId="68" applyNumberFormat="1" applyFont="1" applyFill="1" applyBorder="1" applyAlignment="1">
      <alignment horizontal="right" vertical="center"/>
    </xf>
    <xf numFmtId="9" fontId="5" fillId="24" borderId="0" xfId="68" applyFont="1" applyFill="1" applyBorder="1" applyAlignment="1">
      <alignment horizontal="right" vertical="center"/>
    </xf>
    <xf numFmtId="187" fontId="3" fillId="24" borderId="0" xfId="68" applyNumberFormat="1" applyFont="1" applyFill="1" applyBorder="1" applyAlignment="1" applyProtection="1">
      <alignment horizontal="right" vertical="center"/>
      <protection/>
    </xf>
    <xf numFmtId="187" fontId="3" fillId="24" borderId="10" xfId="68" applyNumberFormat="1" applyFont="1" applyFill="1" applyBorder="1" applyAlignment="1" applyProtection="1">
      <alignment horizontal="right" vertical="center"/>
      <protection/>
    </xf>
    <xf numFmtId="187" fontId="3" fillId="8" borderId="10" xfId="68" applyNumberFormat="1" applyFont="1" applyFill="1" applyBorder="1" applyAlignment="1" applyProtection="1">
      <alignment horizontal="right" vertical="center"/>
      <protection/>
    </xf>
    <xf numFmtId="188" fontId="5" fillId="24" borderId="26" xfId="68" applyNumberFormat="1" applyFont="1" applyFill="1" applyBorder="1" applyAlignment="1">
      <alignment horizontal="right" vertical="center"/>
    </xf>
    <xf numFmtId="188" fontId="3" fillId="8" borderId="10" xfId="68" applyNumberFormat="1" applyFont="1" applyFill="1" applyBorder="1" applyAlignment="1" applyProtection="1">
      <alignment horizontal="right"/>
      <protection/>
    </xf>
    <xf numFmtId="187" fontId="3" fillId="24" borderId="0" xfId="68" applyNumberFormat="1" applyFont="1" applyFill="1" applyBorder="1" applyAlignment="1" applyProtection="1">
      <alignment horizontal="right"/>
      <protection/>
    </xf>
    <xf numFmtId="188" fontId="4" fillId="24" borderId="0" xfId="68" applyNumberFormat="1" applyFont="1" applyFill="1" applyBorder="1" applyAlignment="1">
      <alignment/>
    </xf>
    <xf numFmtId="188" fontId="5" fillId="24" borderId="0" xfId="68" applyNumberFormat="1" applyFont="1" applyFill="1" applyBorder="1" applyAlignment="1">
      <alignment/>
    </xf>
    <xf numFmtId="188" fontId="4" fillId="8" borderId="10" xfId="68" applyNumberFormat="1" applyFont="1" applyFill="1" applyBorder="1" applyAlignment="1">
      <alignment horizontal="right"/>
    </xf>
    <xf numFmtId="0" fontId="16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19" fillId="25" borderId="0" xfId="0" applyFont="1" applyFill="1" applyAlignment="1">
      <alignment horizontal="center" wrapText="1"/>
    </xf>
    <xf numFmtId="0" fontId="20" fillId="25" borderId="0" xfId="0" applyFont="1" applyFill="1" applyAlignment="1">
      <alignment/>
    </xf>
    <xf numFmtId="0" fontId="8" fillId="8" borderId="16" xfId="37" applyFont="1" applyFill="1" applyBorder="1" applyAlignment="1">
      <alignment horizontal="center" vertical="center"/>
      <protection/>
    </xf>
    <xf numFmtId="0" fontId="24" fillId="25" borderId="0" xfId="0" applyFont="1" applyFill="1" applyAlignment="1">
      <alignment/>
    </xf>
    <xf numFmtId="0" fontId="6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6" fillId="24" borderId="10" xfId="0" applyFont="1" applyFill="1" applyBorder="1" applyAlignment="1">
      <alignment/>
    </xf>
    <xf numFmtId="0" fontId="21" fillId="24" borderId="0" xfId="0" applyFont="1" applyFill="1" applyAlignment="1">
      <alignment horizontal="center"/>
    </xf>
    <xf numFmtId="16" fontId="3" fillId="8" borderId="14" xfId="37" applyNumberFormat="1" applyFont="1" applyFill="1" applyBorder="1" applyAlignment="1">
      <alignment horizontal="right" vertical="center" wrapText="1"/>
      <protection/>
    </xf>
    <xf numFmtId="0" fontId="3" fillId="8" borderId="14" xfId="37" applyNumberFormat="1" applyFont="1" applyFill="1" applyBorder="1" applyAlignment="1">
      <alignment horizontal="right" vertical="center" wrapText="1"/>
      <protection/>
    </xf>
    <xf numFmtId="17" fontId="3" fillId="8" borderId="14" xfId="37" applyNumberFormat="1" applyFont="1" applyFill="1" applyBorder="1" applyAlignment="1">
      <alignment horizontal="right" vertical="center" wrapText="1"/>
      <protection/>
    </xf>
    <xf numFmtId="44" fontId="9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right"/>
    </xf>
    <xf numFmtId="0" fontId="10" fillId="24" borderId="0" xfId="0" applyFont="1" applyFill="1" applyAlignment="1">
      <alignment horizontal="right" wrapText="1"/>
    </xf>
    <xf numFmtId="0" fontId="10" fillId="24" borderId="27" xfId="0" applyFont="1" applyFill="1" applyBorder="1" applyAlignment="1">
      <alignment/>
    </xf>
    <xf numFmtId="189" fontId="10" fillId="24" borderId="27" xfId="0" applyNumberFormat="1" applyFont="1" applyFill="1" applyBorder="1" applyAlignment="1">
      <alignment horizontal="right"/>
    </xf>
    <xf numFmtId="0" fontId="9" fillId="24" borderId="18" xfId="0" applyFont="1" applyFill="1" applyBorder="1" applyAlignment="1">
      <alignment horizontal="left" indent="4"/>
    </xf>
    <xf numFmtId="189" fontId="9" fillId="24" borderId="18" xfId="0" applyNumberFormat="1" applyFont="1" applyFill="1" applyBorder="1" applyAlignment="1">
      <alignment horizontal="right"/>
    </xf>
    <xf numFmtId="0" fontId="9" fillId="24" borderId="0" xfId="0" applyFont="1" applyFill="1" applyBorder="1" applyAlignment="1">
      <alignment horizontal="left" indent="4"/>
    </xf>
    <xf numFmtId="189" fontId="9" fillId="24" borderId="0" xfId="0" applyNumberFormat="1" applyFont="1" applyFill="1" applyBorder="1" applyAlignment="1">
      <alignment horizontal="right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4" fillId="24" borderId="0" xfId="37" applyFont="1" applyFill="1" applyBorder="1">
      <alignment/>
      <protection/>
    </xf>
    <xf numFmtId="188" fontId="5" fillId="24" borderId="25" xfId="68" applyNumberFormat="1" applyFont="1" applyFill="1" applyBorder="1" applyAlignment="1">
      <alignment horizontal="right" vertical="center"/>
    </xf>
    <xf numFmtId="180" fontId="5" fillId="24" borderId="0" xfId="37" applyNumberFormat="1" applyFont="1" applyFill="1" applyBorder="1" applyAlignment="1">
      <alignment vertical="center"/>
      <protection/>
    </xf>
    <xf numFmtId="0" fontId="5" fillId="24" borderId="0" xfId="37" applyFont="1" applyFill="1">
      <alignment/>
      <protection/>
    </xf>
    <xf numFmtId="0" fontId="7" fillId="24" borderId="0" xfId="37" applyFont="1" applyFill="1">
      <alignment/>
      <protection/>
    </xf>
    <xf numFmtId="10" fontId="7" fillId="24" borderId="0" xfId="37" applyNumberFormat="1" applyFont="1" applyFill="1">
      <alignment/>
      <protection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10" fontId="5" fillId="24" borderId="0" xfId="68" applyNumberFormat="1" applyFont="1" applyFill="1" applyBorder="1" applyAlignment="1">
      <alignment vertical="center"/>
    </xf>
    <xf numFmtId="188" fontId="5" fillId="24" borderId="0" xfId="68" applyNumberFormat="1" applyFont="1" applyFill="1" applyBorder="1" applyAlignment="1">
      <alignment vertical="center"/>
    </xf>
    <xf numFmtId="10" fontId="5" fillId="24" borderId="14" xfId="68" applyNumberFormat="1" applyFont="1" applyFill="1" applyBorder="1" applyAlignment="1">
      <alignment vertical="center"/>
    </xf>
    <xf numFmtId="188" fontId="5" fillId="24" borderId="14" xfId="37" applyNumberFormat="1" applyFont="1" applyFill="1" applyBorder="1" applyAlignment="1">
      <alignment vertical="center"/>
      <protection/>
    </xf>
    <xf numFmtId="0" fontId="5" fillId="24" borderId="0" xfId="37" applyFont="1" applyFill="1" applyAlignment="1">
      <alignment horizontal="left"/>
      <protection/>
    </xf>
    <xf numFmtId="0" fontId="21" fillId="0" borderId="0" xfId="0" applyFont="1" applyAlignment="1">
      <alignment horizontal="center"/>
    </xf>
    <xf numFmtId="17" fontId="3" fillId="8" borderId="14" xfId="37" applyNumberFormat="1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4" fillId="24" borderId="0" xfId="0" applyFont="1" applyFill="1" applyAlignment="1">
      <alignment/>
    </xf>
    <xf numFmtId="0" fontId="9" fillId="24" borderId="22" xfId="0" applyFont="1" applyFill="1" applyBorder="1" applyAlignment="1">
      <alignment/>
    </xf>
    <xf numFmtId="196" fontId="9" fillId="24" borderId="0" xfId="0" applyNumberFormat="1" applyFont="1" applyFill="1" applyAlignment="1">
      <alignment horizontal="right" wrapText="1"/>
    </xf>
    <xf numFmtId="196" fontId="9" fillId="24" borderId="28" xfId="0" applyNumberFormat="1" applyFont="1" applyFill="1" applyBorder="1" applyAlignment="1">
      <alignment horizontal="right" wrapText="1"/>
    </xf>
    <xf numFmtId="196" fontId="9" fillId="24" borderId="29" xfId="0" applyNumberFormat="1" applyFont="1" applyFill="1" applyBorder="1" applyAlignment="1">
      <alignment horizontal="right"/>
    </xf>
    <xf numFmtId="196" fontId="9" fillId="24" borderId="0" xfId="0" applyNumberFormat="1" applyFont="1" applyFill="1" applyBorder="1" applyAlignment="1">
      <alignment horizontal="right"/>
    </xf>
    <xf numFmtId="0" fontId="9" fillId="24" borderId="28" xfId="0" applyFont="1" applyFill="1" applyBorder="1" applyAlignment="1">
      <alignment/>
    </xf>
    <xf numFmtId="196" fontId="9" fillId="24" borderId="0" xfId="0" applyNumberFormat="1" applyFont="1" applyFill="1" applyBorder="1" applyAlignment="1">
      <alignment horizontal="right" wrapText="1"/>
    </xf>
    <xf numFmtId="0" fontId="25" fillId="24" borderId="0" xfId="0" applyFont="1" applyFill="1" applyAlignment="1">
      <alignment/>
    </xf>
    <xf numFmtId="17" fontId="4" fillId="8" borderId="16" xfId="37" applyNumberFormat="1" applyFont="1" applyFill="1" applyBorder="1" applyAlignment="1">
      <alignment horizontal="centerContinuous" vertical="center" wrapText="1"/>
      <protection/>
    </xf>
    <xf numFmtId="17" fontId="4" fillId="8" borderId="16" xfId="37" applyNumberFormat="1" applyFont="1" applyFill="1" applyBorder="1" applyAlignment="1">
      <alignment horizontal="centerContinuous" vertical="center"/>
      <protection/>
    </xf>
    <xf numFmtId="0" fontId="5" fillId="24" borderId="0" xfId="65" applyFont="1" applyFill="1" applyBorder="1" applyAlignment="1">
      <alignment vertical="center"/>
      <protection/>
    </xf>
    <xf numFmtId="180" fontId="5" fillId="24" borderId="0" xfId="37" applyNumberFormat="1" applyFont="1" applyFill="1" applyBorder="1" applyAlignment="1">
      <alignment horizontal="right" vertical="center"/>
      <protection/>
    </xf>
    <xf numFmtId="0" fontId="4" fillId="24" borderId="0" xfId="0" applyFont="1" applyFill="1" applyBorder="1" applyAlignment="1">
      <alignment/>
    </xf>
    <xf numFmtId="0" fontId="3" fillId="8" borderId="15" xfId="0" applyFont="1" applyFill="1" applyBorder="1" applyAlignment="1">
      <alignment/>
    </xf>
    <xf numFmtId="0" fontId="3" fillId="8" borderId="16" xfId="0" applyFont="1" applyFill="1" applyBorder="1" applyAlignment="1">
      <alignment horizontal="centerContinuous"/>
    </xf>
    <xf numFmtId="0" fontId="3" fillId="8" borderId="16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14" xfId="0" applyNumberFormat="1" applyFont="1" applyFill="1" applyBorder="1" applyAlignment="1">
      <alignment horizontal="center"/>
    </xf>
    <xf numFmtId="16" fontId="3" fillId="8" borderId="14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185" fontId="5" fillId="24" borderId="0" xfId="55" applyNumberFormat="1" applyFont="1" applyFill="1" applyBorder="1" applyAlignment="1">
      <alignment/>
    </xf>
    <xf numFmtId="188" fontId="5" fillId="24" borderId="0" xfId="68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185" fontId="4" fillId="24" borderId="0" xfId="55" applyNumberFormat="1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185" fontId="3" fillId="8" borderId="10" xfId="0" applyNumberFormat="1" applyFont="1" applyFill="1" applyBorder="1" applyAlignment="1">
      <alignment/>
    </xf>
    <xf numFmtId="188" fontId="3" fillId="8" borderId="10" xfId="68" applyNumberFormat="1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8" borderId="10" xfId="37" applyFont="1" applyFill="1" applyBorder="1" applyAlignment="1">
      <alignment horizontal="left"/>
      <protection/>
    </xf>
    <xf numFmtId="0" fontId="3" fillId="8" borderId="10" xfId="37" applyNumberFormat="1" applyFont="1" applyFill="1" applyBorder="1" applyAlignment="1">
      <alignment horizontal="right"/>
      <protection/>
    </xf>
    <xf numFmtId="16" fontId="3" fillId="8" borderId="10" xfId="37" applyNumberFormat="1" applyFont="1" applyFill="1" applyBorder="1" applyAlignment="1">
      <alignment horizontal="right"/>
      <protection/>
    </xf>
    <xf numFmtId="0" fontId="3" fillId="8" borderId="10" xfId="37" applyFont="1" applyFill="1" applyBorder="1" applyAlignment="1">
      <alignment horizontal="right"/>
      <protection/>
    </xf>
    <xf numFmtId="17" fontId="5" fillId="24" borderId="0" xfId="37" applyNumberFormat="1" applyFont="1" applyFill="1" applyBorder="1">
      <alignment/>
      <protection/>
    </xf>
    <xf numFmtId="3" fontId="5" fillId="24" borderId="0" xfId="37" applyNumberFormat="1" applyFont="1" applyFill="1" applyBorder="1" applyAlignment="1">
      <alignment horizontal="right"/>
      <protection/>
    </xf>
    <xf numFmtId="185" fontId="5" fillId="24" borderId="0" xfId="56" applyNumberFormat="1" applyFont="1" applyFill="1" applyBorder="1" applyAlignment="1">
      <alignment/>
    </xf>
    <xf numFmtId="188" fontId="5" fillId="24" borderId="0" xfId="68" applyNumberFormat="1" applyFont="1" applyFill="1" applyBorder="1" applyAlignment="1">
      <alignment horizontal="right" vertical="center"/>
    </xf>
    <xf numFmtId="17" fontId="5" fillId="24" borderId="14" xfId="37" applyNumberFormat="1" applyFont="1" applyFill="1" applyBorder="1">
      <alignment/>
      <protection/>
    </xf>
    <xf numFmtId="184" fontId="5" fillId="24" borderId="14" xfId="68" applyNumberFormat="1" applyFont="1" applyFill="1" applyBorder="1" applyAlignment="1">
      <alignment horizontal="right"/>
    </xf>
    <xf numFmtId="195" fontId="5" fillId="24" borderId="14" xfId="51" applyNumberFormat="1" applyFont="1" applyFill="1" applyBorder="1" applyAlignment="1">
      <alignment horizontal="right"/>
    </xf>
    <xf numFmtId="188" fontId="5" fillId="24" borderId="14" xfId="68" applyNumberFormat="1" applyFont="1" applyFill="1" applyBorder="1" applyAlignment="1">
      <alignment horizontal="right" vertical="center"/>
    </xf>
    <xf numFmtId="0" fontId="5" fillId="24" borderId="30" xfId="65" applyFont="1" applyFill="1" applyBorder="1" applyAlignment="1">
      <alignment vertical="center"/>
      <protection/>
    </xf>
    <xf numFmtId="185" fontId="5" fillId="24" borderId="30" xfId="58" applyNumberFormat="1" applyFont="1" applyFill="1" applyBorder="1" applyAlignment="1">
      <alignment vertical="center"/>
    </xf>
    <xf numFmtId="185" fontId="5" fillId="24" borderId="15" xfId="58" applyNumberFormat="1" applyFont="1" applyFill="1" applyBorder="1" applyAlignment="1">
      <alignment vertical="center"/>
    </xf>
    <xf numFmtId="185" fontId="5" fillId="24" borderId="31" xfId="58" applyNumberFormat="1" applyFont="1" applyFill="1" applyBorder="1" applyAlignment="1">
      <alignment vertical="center"/>
    </xf>
    <xf numFmtId="0" fontId="5" fillId="24" borderId="12" xfId="65" applyFont="1" applyFill="1" applyBorder="1" applyAlignment="1">
      <alignment vertical="center"/>
      <protection/>
    </xf>
    <xf numFmtId="185" fontId="5" fillId="24" borderId="12" xfId="58" applyNumberFormat="1" applyFont="1" applyFill="1" applyBorder="1" applyAlignment="1">
      <alignment vertical="center"/>
    </xf>
    <xf numFmtId="185" fontId="5" fillId="24" borderId="0" xfId="58" applyNumberFormat="1" applyFont="1" applyFill="1" applyBorder="1" applyAlignment="1">
      <alignment vertical="center"/>
    </xf>
    <xf numFmtId="185" fontId="5" fillId="24" borderId="25" xfId="58" applyNumberFormat="1" applyFont="1" applyFill="1" applyBorder="1" applyAlignment="1">
      <alignment vertical="center"/>
    </xf>
    <xf numFmtId="185" fontId="3" fillId="8" borderId="10" xfId="58" applyNumberFormat="1" applyFont="1" applyFill="1" applyBorder="1" applyAlignment="1">
      <alignment vertical="center"/>
    </xf>
    <xf numFmtId="185" fontId="3" fillId="8" borderId="17" xfId="58" applyNumberFormat="1" applyFont="1" applyFill="1" applyBorder="1" applyAlignment="1">
      <alignment vertical="center"/>
    </xf>
    <xf numFmtId="0" fontId="10" fillId="8" borderId="15" xfId="0" applyFont="1" applyFill="1" applyBorder="1" applyAlignment="1">
      <alignment horizontal="left"/>
    </xf>
    <xf numFmtId="0" fontId="4" fillId="8" borderId="15" xfId="0" applyFont="1" applyFill="1" applyBorder="1" applyAlignment="1">
      <alignment horizontal="justify"/>
    </xf>
    <xf numFmtId="0" fontId="4" fillId="8" borderId="15" xfId="0" applyFont="1" applyFill="1" applyBorder="1" applyAlignment="1">
      <alignment horizontal="center"/>
    </xf>
    <xf numFmtId="0" fontId="10" fillId="8" borderId="0" xfId="0" applyFont="1" applyFill="1" applyBorder="1" applyAlignment="1">
      <alignment/>
    </xf>
    <xf numFmtId="0" fontId="5" fillId="8" borderId="14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189" fontId="4" fillId="24" borderId="32" xfId="51" applyNumberFormat="1" applyFont="1" applyFill="1" applyBorder="1" applyAlignment="1">
      <alignment/>
    </xf>
    <xf numFmtId="189" fontId="4" fillId="24" borderId="10" xfId="51" applyNumberFormat="1" applyFont="1" applyFill="1" applyBorder="1" applyAlignment="1">
      <alignment/>
    </xf>
    <xf numFmtId="189" fontId="5" fillId="24" borderId="15" xfId="51" applyNumberFormat="1" applyFont="1" applyFill="1" applyBorder="1" applyAlignment="1">
      <alignment/>
    </xf>
    <xf numFmtId="189" fontId="5" fillId="24" borderId="0" xfId="51" applyNumberFormat="1" applyFont="1" applyFill="1" applyBorder="1" applyAlignment="1">
      <alignment/>
    </xf>
    <xf numFmtId="189" fontId="5" fillId="24" borderId="33" xfId="51" applyNumberFormat="1" applyFont="1" applyFill="1" applyBorder="1" applyAlignment="1">
      <alignment/>
    </xf>
    <xf numFmtId="189" fontId="5" fillId="24" borderId="14" xfId="51" applyNumberFormat="1" applyFont="1" applyFill="1" applyBorder="1" applyAlignment="1">
      <alignment/>
    </xf>
    <xf numFmtId="0" fontId="10" fillId="8" borderId="10" xfId="0" applyFont="1" applyFill="1" applyBorder="1" applyAlignment="1">
      <alignment horizontal="left"/>
    </xf>
    <xf numFmtId="189" fontId="4" fillId="8" borderId="10" xfId="51" applyNumberFormat="1" applyFont="1" applyFill="1" applyBorder="1" applyAlignment="1">
      <alignment/>
    </xf>
    <xf numFmtId="0" fontId="10" fillId="8" borderId="10" xfId="0" applyFont="1" applyFill="1" applyBorder="1" applyAlignment="1">
      <alignment/>
    </xf>
    <xf numFmtId="184" fontId="4" fillId="8" borderId="10" xfId="70" applyNumberFormat="1" applyFont="1" applyFill="1" applyBorder="1" applyAlignment="1">
      <alignment/>
    </xf>
    <xf numFmtId="0" fontId="5" fillId="24" borderId="0" xfId="0" applyFont="1" applyFill="1" applyAlignment="1">
      <alignment/>
    </xf>
    <xf numFmtId="0" fontId="3" fillId="8" borderId="15" xfId="0" applyFont="1" applyFill="1" applyBorder="1" applyAlignment="1">
      <alignment horizontal="left"/>
    </xf>
    <xf numFmtId="0" fontId="3" fillId="8" borderId="15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justify"/>
    </xf>
    <xf numFmtId="0" fontId="3" fillId="8" borderId="15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/>
    </xf>
    <xf numFmtId="0" fontId="11" fillId="8" borderId="14" xfId="0" applyFont="1" applyFill="1" applyBorder="1" applyAlignment="1">
      <alignment/>
    </xf>
    <xf numFmtId="0" fontId="3" fillId="8" borderId="10" xfId="0" applyFont="1" applyFill="1" applyBorder="1" applyAlignment="1">
      <alignment horizontal="left"/>
    </xf>
    <xf numFmtId="189" fontId="3" fillId="8" borderId="32" xfId="51" applyNumberFormat="1" applyFont="1" applyFill="1" applyBorder="1" applyAlignment="1">
      <alignment/>
    </xf>
    <xf numFmtId="184" fontId="3" fillId="8" borderId="10" xfId="68" applyNumberFormat="1" applyFont="1" applyFill="1" applyBorder="1" applyAlignment="1">
      <alignment/>
    </xf>
    <xf numFmtId="184" fontId="3" fillId="8" borderId="10" xfId="51" applyNumberFormat="1" applyFont="1" applyFill="1" applyBorder="1" applyAlignment="1">
      <alignment/>
    </xf>
    <xf numFmtId="184" fontId="3" fillId="8" borderId="10" xfId="51" applyNumberFormat="1" applyFont="1" applyFill="1" applyBorder="1" applyAlignment="1">
      <alignment horizontal="right"/>
    </xf>
    <xf numFmtId="0" fontId="1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185" fontId="5" fillId="24" borderId="0" xfId="51" applyNumberFormat="1" applyFont="1" applyFill="1" applyBorder="1" applyAlignment="1">
      <alignment/>
    </xf>
    <xf numFmtId="180" fontId="5" fillId="24" borderId="0" xfId="51" applyNumberFormat="1" applyFont="1" applyFill="1" applyBorder="1" applyAlignment="1">
      <alignment/>
    </xf>
    <xf numFmtId="188" fontId="5" fillId="24" borderId="0" xfId="69" applyNumberFormat="1" applyFont="1" applyFill="1" applyBorder="1" applyAlignment="1">
      <alignment horizontal="right"/>
    </xf>
    <xf numFmtId="185" fontId="4" fillId="24" borderId="0" xfId="51" applyNumberFormat="1" applyFont="1" applyFill="1" applyBorder="1" applyAlignment="1">
      <alignment/>
    </xf>
    <xf numFmtId="180" fontId="4" fillId="24" borderId="0" xfId="51" applyNumberFormat="1" applyFont="1" applyFill="1" applyBorder="1" applyAlignment="1">
      <alignment/>
    </xf>
    <xf numFmtId="188" fontId="4" fillId="24" borderId="0" xfId="69" applyNumberFormat="1" applyFont="1" applyFill="1" applyBorder="1" applyAlignment="1">
      <alignment horizontal="right"/>
    </xf>
    <xf numFmtId="0" fontId="4" fillId="24" borderId="0" xfId="37" applyFont="1" applyFill="1" applyAlignment="1">
      <alignment vertical="center"/>
      <protection/>
    </xf>
    <xf numFmtId="185" fontId="4" fillId="24" borderId="0" xfId="57" applyNumberFormat="1" applyFont="1" applyFill="1" applyBorder="1" applyAlignment="1">
      <alignment vertical="center"/>
    </xf>
    <xf numFmtId="180" fontId="4" fillId="24" borderId="0" xfId="57" applyNumberFormat="1" applyFont="1" applyFill="1" applyBorder="1" applyAlignment="1">
      <alignment vertical="center"/>
    </xf>
    <xf numFmtId="0" fontId="5" fillId="24" borderId="0" xfId="37" applyFont="1" applyFill="1" applyBorder="1" applyAlignment="1">
      <alignment horizontal="left" vertical="center" indent="1"/>
      <protection/>
    </xf>
    <xf numFmtId="185" fontId="5" fillId="24" borderId="0" xfId="57" applyNumberFormat="1" applyFont="1" applyFill="1" applyBorder="1" applyAlignment="1">
      <alignment vertical="center"/>
    </xf>
    <xf numFmtId="180" fontId="5" fillId="24" borderId="0" xfId="57" applyNumberFormat="1" applyFont="1" applyFill="1" applyBorder="1" applyAlignment="1">
      <alignment vertical="center"/>
    </xf>
    <xf numFmtId="0" fontId="5" fillId="24" borderId="0" xfId="37" applyFont="1" applyFill="1" applyBorder="1" applyAlignment="1">
      <alignment horizontal="left" vertical="center" indent="2"/>
      <protection/>
    </xf>
    <xf numFmtId="0" fontId="4" fillId="24" borderId="0" xfId="37" applyFont="1" applyFill="1" applyBorder="1" applyAlignment="1">
      <alignment horizontal="left" vertical="center" indent="2"/>
      <protection/>
    </xf>
    <xf numFmtId="0" fontId="4" fillId="24" borderId="0" xfId="66" applyFont="1" applyFill="1">
      <alignment/>
      <protection/>
    </xf>
    <xf numFmtId="0" fontId="5" fillId="24" borderId="0" xfId="38" applyFont="1" applyFill="1" applyBorder="1" applyAlignment="1">
      <alignment horizontal="left" indent="4"/>
      <protection/>
    </xf>
    <xf numFmtId="0" fontId="4" fillId="24" borderId="10" xfId="37" applyFont="1" applyFill="1" applyBorder="1" applyAlignment="1">
      <alignment horizontal="left" vertical="center" wrapText="1" indent="1"/>
      <protection/>
    </xf>
    <xf numFmtId="185" fontId="4" fillId="24" borderId="10" xfId="51" applyNumberFormat="1" applyFont="1" applyFill="1" applyBorder="1" applyAlignment="1">
      <alignment/>
    </xf>
    <xf numFmtId="180" fontId="4" fillId="24" borderId="10" xfId="51" applyNumberFormat="1" applyFont="1" applyFill="1" applyBorder="1" applyAlignment="1">
      <alignment/>
    </xf>
    <xf numFmtId="188" fontId="4" fillId="24" borderId="10" xfId="69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3" fontId="5" fillId="24" borderId="0" xfId="0" applyNumberFormat="1" applyFont="1" applyFill="1" applyBorder="1" applyAlignment="1">
      <alignment/>
    </xf>
    <xf numFmtId="0" fontId="9" fillId="24" borderId="15" xfId="37" applyFont="1" applyFill="1" applyBorder="1">
      <alignment/>
      <protection/>
    </xf>
    <xf numFmtId="3" fontId="5" fillId="24" borderId="15" xfId="37" applyNumberFormat="1" applyFont="1" applyFill="1" applyBorder="1" applyAlignment="1">
      <alignment horizontal="right"/>
      <protection/>
    </xf>
    <xf numFmtId="185" fontId="5" fillId="24" borderId="15" xfId="57" applyNumberFormat="1" applyFont="1" applyFill="1" applyBorder="1" applyAlignment="1">
      <alignment vertical="center"/>
    </xf>
    <xf numFmtId="188" fontId="5" fillId="24" borderId="15" xfId="71" applyNumberFormat="1" applyFont="1" applyFill="1" applyBorder="1" applyAlignment="1">
      <alignment horizontal="right" vertical="center"/>
    </xf>
    <xf numFmtId="0" fontId="9" fillId="24" borderId="0" xfId="37" applyFont="1" applyFill="1" applyBorder="1">
      <alignment/>
      <protection/>
    </xf>
    <xf numFmtId="188" fontId="5" fillId="24" borderId="0" xfId="71" applyNumberFormat="1" applyFont="1" applyFill="1" applyBorder="1" applyAlignment="1">
      <alignment horizontal="right" vertical="center"/>
    </xf>
    <xf numFmtId="0" fontId="5" fillId="24" borderId="14" xfId="0" applyFont="1" applyFill="1" applyBorder="1" applyAlignment="1">
      <alignment/>
    </xf>
    <xf numFmtId="184" fontId="5" fillId="24" borderId="14" xfId="68" applyNumberFormat="1" applyFont="1" applyFill="1" applyBorder="1" applyAlignment="1">
      <alignment/>
    </xf>
    <xf numFmtId="195" fontId="5" fillId="24" borderId="14" xfId="57" applyNumberFormat="1" applyFont="1" applyFill="1" applyBorder="1" applyAlignment="1">
      <alignment vertical="center"/>
    </xf>
    <xf numFmtId="17" fontId="3" fillId="24" borderId="0" xfId="37" applyNumberFormat="1" applyFont="1" applyFill="1" applyBorder="1" applyAlignment="1">
      <alignment horizontal="left" vertical="center" wrapText="1"/>
      <protection/>
    </xf>
    <xf numFmtId="185" fontId="5" fillId="0" borderId="25" xfId="58" applyNumberFormat="1" applyFont="1" applyFill="1" applyBorder="1" applyAlignment="1">
      <alignment vertical="center"/>
    </xf>
    <xf numFmtId="0" fontId="46" fillId="26" borderId="34" xfId="64" applyFont="1" applyFill="1" applyBorder="1" applyAlignment="1">
      <alignment horizontal="center"/>
      <protection/>
    </xf>
    <xf numFmtId="0" fontId="46" fillId="24" borderId="35" xfId="64" applyFont="1" applyFill="1" applyBorder="1">
      <alignment/>
      <protection/>
    </xf>
    <xf numFmtId="0" fontId="8" fillId="8" borderId="16" xfId="37" applyFont="1" applyFill="1" applyBorder="1" applyAlignment="1">
      <alignment horizontal="center"/>
      <protection/>
    </xf>
    <xf numFmtId="0" fontId="3" fillId="8" borderId="15" xfId="37" applyFont="1" applyFill="1" applyBorder="1" applyAlignment="1">
      <alignment horizontal="center" vertical="center" wrapText="1"/>
      <protection/>
    </xf>
    <xf numFmtId="0" fontId="3" fillId="8" borderId="0" xfId="37" applyFont="1" applyFill="1" applyBorder="1" applyAlignment="1">
      <alignment horizontal="center" vertical="center" wrapText="1"/>
      <protection/>
    </xf>
    <xf numFmtId="0" fontId="3" fillId="8" borderId="14" xfId="37" applyFont="1" applyFill="1" applyBorder="1" applyAlignment="1">
      <alignment horizontal="center" vertical="center" wrapText="1"/>
      <protection/>
    </xf>
    <xf numFmtId="0" fontId="12" fillId="8" borderId="15" xfId="39" applyFont="1" applyFill="1" applyBorder="1" applyAlignment="1">
      <alignment horizontal="center" vertical="center"/>
      <protection/>
    </xf>
    <xf numFmtId="0" fontId="3" fillId="8" borderId="20" xfId="39" applyFont="1" applyFill="1" applyBorder="1" applyAlignment="1">
      <alignment horizontal="center" vertical="center"/>
      <protection/>
    </xf>
    <xf numFmtId="0" fontId="6" fillId="8" borderId="16" xfId="37" applyFont="1" applyFill="1" applyBorder="1" applyAlignment="1">
      <alignment horizontal="center"/>
      <protection/>
    </xf>
    <xf numFmtId="0" fontId="4" fillId="8" borderId="16" xfId="37" applyFont="1" applyFill="1" applyBorder="1" applyAlignment="1">
      <alignment horizontal="center"/>
      <protection/>
    </xf>
    <xf numFmtId="0" fontId="10" fillId="8" borderId="36" xfId="0" applyFont="1" applyFill="1" applyBorder="1" applyAlignment="1">
      <alignment horizontal="center" wrapText="1"/>
    </xf>
    <xf numFmtId="0" fontId="10" fillId="8" borderId="22" xfId="0" applyFont="1" applyFill="1" applyBorder="1" applyAlignment="1">
      <alignment horizontal="center" wrapText="1"/>
    </xf>
    <xf numFmtId="0" fontId="10" fillId="8" borderId="23" xfId="0" applyFont="1" applyFill="1" applyBorder="1" applyAlignment="1">
      <alignment horizontal="center" wrapText="1"/>
    </xf>
    <xf numFmtId="0" fontId="10" fillId="8" borderId="19" xfId="0" applyFont="1" applyFill="1" applyBorder="1" applyAlignment="1">
      <alignment horizontal="center" wrapText="1"/>
    </xf>
    <xf numFmtId="0" fontId="10" fillId="8" borderId="27" xfId="0" applyFont="1" applyFill="1" applyBorder="1" applyAlignment="1">
      <alignment horizontal="center" wrapText="1"/>
    </xf>
    <xf numFmtId="0" fontId="10" fillId="8" borderId="18" xfId="0" applyFont="1" applyFill="1" applyBorder="1" applyAlignment="1">
      <alignment horizontal="center" wrapText="1"/>
    </xf>
    <xf numFmtId="0" fontId="3" fillId="8" borderId="11" xfId="37" applyNumberFormat="1" applyFont="1" applyFill="1" applyBorder="1" applyAlignment="1">
      <alignment horizontal="center" vertical="center"/>
      <protection/>
    </xf>
    <xf numFmtId="0" fontId="3" fillId="8" borderId="10" xfId="37" applyNumberFormat="1" applyFont="1" applyFill="1" applyBorder="1" applyAlignment="1">
      <alignment horizontal="center" vertical="center"/>
      <protection/>
    </xf>
    <xf numFmtId="0" fontId="3" fillId="8" borderId="17" xfId="37" applyNumberFormat="1" applyFont="1" applyFill="1" applyBorder="1" applyAlignment="1">
      <alignment horizontal="center" vertical="center"/>
      <protection/>
    </xf>
    <xf numFmtId="0" fontId="6" fillId="8" borderId="16" xfId="0" applyFont="1" applyFill="1" applyBorder="1" applyAlignment="1">
      <alignment horizontal="center"/>
    </xf>
    <xf numFmtId="0" fontId="46" fillId="24" borderId="37" xfId="64" applyFont="1" applyFill="1" applyBorder="1" applyAlignment="1">
      <alignment horizontal="right" vertical="center" wrapText="1" indent="4"/>
      <protection/>
    </xf>
    <xf numFmtId="0" fontId="46" fillId="24" borderId="38" xfId="64" applyFont="1" applyFill="1" applyBorder="1" applyAlignment="1">
      <alignment horizontal="right" vertical="center" wrapText="1" indent="4"/>
      <protection/>
    </xf>
    <xf numFmtId="0" fontId="46" fillId="27" borderId="37" xfId="64" applyFont="1" applyFill="1" applyBorder="1" applyAlignment="1">
      <alignment horizontal="center" wrapText="1"/>
      <protection/>
    </xf>
    <xf numFmtId="0" fontId="46" fillId="27" borderId="38" xfId="64" applyFont="1" applyFill="1" applyBorder="1" applyAlignment="1">
      <alignment horizontal="center" wrapText="1"/>
      <protection/>
    </xf>
    <xf numFmtId="0" fontId="47" fillId="24" borderId="0" xfId="64" applyFont="1" applyFill="1">
      <alignment/>
      <protection/>
    </xf>
    <xf numFmtId="0" fontId="46" fillId="24" borderId="39" xfId="64" applyFont="1" applyFill="1" applyBorder="1" applyAlignment="1">
      <alignment horizontal="left" vertical="center" wrapText="1" indent="4"/>
      <protection/>
    </xf>
    <xf numFmtId="0" fontId="46" fillId="24" borderId="35" xfId="64" applyFont="1" applyFill="1" applyBorder="1" applyAlignment="1">
      <alignment horizontal="left" vertical="center" wrapText="1" indent="4"/>
      <protection/>
    </xf>
    <xf numFmtId="14" fontId="46" fillId="27" borderId="40" xfId="64" applyNumberFormat="1" applyFont="1" applyFill="1" applyBorder="1" applyAlignment="1">
      <alignment horizontal="center"/>
      <protection/>
    </xf>
    <xf numFmtId="14" fontId="46" fillId="26" borderId="40" xfId="64" applyNumberFormat="1" applyFont="1" applyFill="1" applyBorder="1" applyAlignment="1">
      <alignment horizontal="center"/>
      <protection/>
    </xf>
    <xf numFmtId="0" fontId="46" fillId="24" borderId="41" xfId="64" applyFont="1" applyFill="1" applyBorder="1" applyAlignment="1">
      <alignment horizontal="left" vertical="center" wrapText="1" indent="4"/>
      <protection/>
    </xf>
    <xf numFmtId="0" fontId="46" fillId="24" borderId="42" xfId="64" applyFont="1" applyFill="1" applyBorder="1" applyAlignment="1">
      <alignment horizontal="left" vertical="center" wrapText="1" indent="4"/>
      <protection/>
    </xf>
    <xf numFmtId="0" fontId="46" fillId="27" borderId="34" xfId="64" applyFont="1" applyFill="1" applyBorder="1" applyAlignment="1">
      <alignment horizontal="center"/>
      <protection/>
    </xf>
    <xf numFmtId="180" fontId="47" fillId="27" borderId="4" xfId="52" applyNumberFormat="1" applyFont="1" applyFill="1" applyBorder="1" applyAlignment="1">
      <alignment vertical="center"/>
    </xf>
    <xf numFmtId="180" fontId="47" fillId="24" borderId="4" xfId="52" applyNumberFormat="1" applyFont="1" applyFill="1" applyBorder="1" applyAlignment="1">
      <alignment vertical="center"/>
    </xf>
    <xf numFmtId="180" fontId="46" fillId="27" borderId="4" xfId="52" applyNumberFormat="1" applyFont="1" applyFill="1" applyBorder="1" applyAlignment="1">
      <alignment vertical="center"/>
    </xf>
    <xf numFmtId="180" fontId="46" fillId="24" borderId="4" xfId="52" applyNumberFormat="1" applyFont="1" applyFill="1" applyBorder="1" applyAlignment="1">
      <alignment vertical="center"/>
    </xf>
    <xf numFmtId="0" fontId="46" fillId="24" borderId="0" xfId="64" applyFont="1" applyFill="1" applyBorder="1">
      <alignment/>
      <protection/>
    </xf>
    <xf numFmtId="0" fontId="47" fillId="24" borderId="37" xfId="64" applyFont="1" applyFill="1" applyBorder="1" applyAlignment="1">
      <alignment vertical="center"/>
      <protection/>
    </xf>
    <xf numFmtId="0" fontId="47" fillId="24" borderId="38" xfId="64" applyFont="1" applyFill="1" applyBorder="1" applyAlignment="1">
      <alignment vertical="center"/>
      <protection/>
    </xf>
    <xf numFmtId="180" fontId="47" fillId="28" borderId="4" xfId="52" applyNumberFormat="1" applyFont="1" applyFill="1" applyBorder="1" applyAlignment="1">
      <alignment vertical="center"/>
    </xf>
    <xf numFmtId="0" fontId="46" fillId="24" borderId="0" xfId="64" applyFont="1" applyFill="1">
      <alignment/>
      <protection/>
    </xf>
    <xf numFmtId="0" fontId="47" fillId="24" borderId="38" xfId="64" applyFont="1" applyFill="1" applyBorder="1" applyAlignment="1">
      <alignment vertical="center" wrapText="1"/>
      <protection/>
    </xf>
    <xf numFmtId="0" fontId="46" fillId="24" borderId="4" xfId="64" applyFont="1" applyFill="1" applyBorder="1" applyAlignment="1">
      <alignment vertical="center"/>
      <protection/>
    </xf>
    <xf numFmtId="0" fontId="47" fillId="24" borderId="38" xfId="64" applyFont="1" applyFill="1" applyBorder="1">
      <alignment/>
      <protection/>
    </xf>
    <xf numFmtId="0" fontId="46" fillId="24" borderId="39" xfId="64" applyFont="1" applyFill="1" applyBorder="1" applyAlignment="1">
      <alignment horizontal="left" vertical="center" indent="4"/>
      <protection/>
    </xf>
    <xf numFmtId="0" fontId="46" fillId="24" borderId="35" xfId="64" applyFont="1" applyFill="1" applyBorder="1" applyAlignment="1">
      <alignment horizontal="left" vertical="center" indent="4"/>
      <protection/>
    </xf>
    <xf numFmtId="0" fontId="46" fillId="24" borderId="41" xfId="64" applyFont="1" applyFill="1" applyBorder="1" applyAlignment="1">
      <alignment horizontal="left" vertical="center" indent="4"/>
      <protection/>
    </xf>
    <xf numFmtId="0" fontId="46" fillId="24" borderId="42" xfId="64" applyFont="1" applyFill="1" applyBorder="1" applyAlignment="1">
      <alignment horizontal="left" vertical="center" indent="4"/>
      <protection/>
    </xf>
    <xf numFmtId="0" fontId="46" fillId="24" borderId="43" xfId="64" applyFont="1" applyFill="1" applyBorder="1" applyAlignment="1">
      <alignment wrapText="1"/>
      <protection/>
    </xf>
    <xf numFmtId="0" fontId="46" fillId="24" borderId="42" xfId="64" applyFont="1" applyFill="1" applyBorder="1" applyAlignment="1">
      <alignment wrapText="1"/>
      <protection/>
    </xf>
    <xf numFmtId="0" fontId="46" fillId="24" borderId="37" xfId="64" applyFont="1" applyFill="1" applyBorder="1" applyAlignment="1">
      <alignment vertical="center"/>
      <protection/>
    </xf>
    <xf numFmtId="180" fontId="47" fillId="24" borderId="0" xfId="64" applyNumberFormat="1" applyFont="1" applyFill="1">
      <alignment/>
      <protection/>
    </xf>
    <xf numFmtId="0" fontId="48" fillId="27" borderId="34" xfId="64" applyFont="1" applyFill="1" applyBorder="1" applyAlignment="1">
      <alignment horizontal="center"/>
      <protection/>
    </xf>
    <xf numFmtId="0" fontId="48" fillId="8" borderId="34" xfId="64" applyFont="1" applyFill="1" applyBorder="1" applyAlignment="1">
      <alignment horizontal="center"/>
      <protection/>
    </xf>
    <xf numFmtId="0" fontId="46" fillId="24" borderId="44" xfId="64" applyFont="1" applyFill="1" applyBorder="1" applyAlignment="1">
      <alignment vertical="center" wrapText="1"/>
      <protection/>
    </xf>
    <xf numFmtId="0" fontId="47" fillId="24" borderId="37" xfId="64" applyFont="1" applyFill="1" applyBorder="1" applyAlignment="1">
      <alignment vertical="center" wrapText="1"/>
      <protection/>
    </xf>
    <xf numFmtId="0" fontId="47" fillId="24" borderId="38" xfId="64" applyFont="1" applyFill="1" applyBorder="1" applyAlignment="1">
      <alignment horizontal="left" vertical="center" wrapText="1" indent="2"/>
      <protection/>
    </xf>
    <xf numFmtId="0" fontId="47" fillId="24" borderId="38" xfId="64" applyFont="1" applyFill="1" applyBorder="1" applyAlignment="1">
      <alignment horizontal="left" vertical="center" wrapText="1" indent="3"/>
      <protection/>
    </xf>
    <xf numFmtId="0" fontId="46" fillId="24" borderId="38" xfId="64" applyFont="1" applyFill="1" applyBorder="1" applyAlignment="1">
      <alignment vertical="center" wrapText="1"/>
      <protection/>
    </xf>
    <xf numFmtId="0" fontId="47" fillId="24" borderId="39" xfId="64" applyFont="1" applyFill="1" applyBorder="1" applyAlignment="1">
      <alignment vertical="center" wrapText="1"/>
      <protection/>
    </xf>
    <xf numFmtId="0" fontId="47" fillId="24" borderId="45" xfId="64" applyFont="1" applyFill="1" applyBorder="1" applyAlignment="1">
      <alignment vertical="center" wrapText="1"/>
      <protection/>
    </xf>
    <xf numFmtId="0" fontId="46" fillId="24" borderId="37" xfId="64" applyFont="1" applyFill="1" applyBorder="1" applyAlignment="1">
      <alignment horizontal="left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_Copia de Tablas Press 2Q09_IFRS (PARTE 2)_blf" xfId="38"/>
    <cellStyle name="Diseño_Tablas Press 1Q09_IFRS (PARTE 2)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3" xfId="53"/>
    <cellStyle name="Millares 2" xfId="54"/>
    <cellStyle name="Millares_EERR Gx 09-2009" xfId="55"/>
    <cellStyle name="Millares_genera_Fisico Gx Dx" xfId="56"/>
    <cellStyle name="Millares_Income St. Table 1.2 2Q02 v2cpt" xfId="57"/>
    <cellStyle name="Millares_Income St. Table 1.2 2Q02 v2cpt 2" xfId="58"/>
    <cellStyle name="Currency" xfId="59"/>
    <cellStyle name="Currency [0]" xfId="60"/>
    <cellStyle name="Neutral" xfId="61"/>
    <cellStyle name="Normal 2" xfId="62"/>
    <cellStyle name="Normal 3" xfId="63"/>
    <cellStyle name="Normal_Nota Segmentos Grupo Endesa 09-2010" xfId="64"/>
    <cellStyle name="Normal_operacional" xfId="65"/>
    <cellStyle name="Normal_Tablas Press 4Q05" xfId="66"/>
    <cellStyle name="Notas" xfId="67"/>
    <cellStyle name="Percent" xfId="68"/>
    <cellStyle name="Porcentual 2" xfId="69"/>
    <cellStyle name="Porcentual 3" xfId="70"/>
    <cellStyle name="Porcentual 4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DESA%20CHILE\Press%20Releases\2009\4Q09\Link%20Raz.%20y%20Press%20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085162101\Mis%20documentos\RAZONADO\2009\06-2009\compara06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NDESA%20CHILE\Press%20Releases\2009\4Q09\Tablas%20razonado%20deuda-cash%20flow%2031_12_09%20(TC%20medi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ÍSICO"/>
      <sheetName val="FÍS. CHILE"/>
      <sheetName val="CASH"/>
      <sheetName val="DEUDA"/>
      <sheetName val="ACCIONES"/>
      <sheetName val="Trim. Ant."/>
      <sheetName val="Trim. Final"/>
      <sheetName val="SEGMENTOS"/>
      <sheetName val="CHILE"/>
      <sheetName val="ARGENTINA"/>
      <sheetName val="PERÚ"/>
      <sheetName val="COLOMBIA"/>
      <sheetName val="(M$)"/>
      <sheetName val="(MM$)"/>
      <sheetName val="POR EMPR."/>
      <sheetName val="Q. Ant."/>
      <sheetName val="Q. Fin."/>
      <sheetName val="Subsidiaries"/>
      <sheetName val="Business Line"/>
      <sheetName val="DIFERENCIAS"/>
      <sheetName val="Hoja1"/>
    </sheetNames>
    <sheetDataSet>
      <sheetData sheetId="1">
        <row r="3">
          <cell r="D3">
            <v>2009</v>
          </cell>
          <cell r="E3" t="str">
            <v>Costanera</v>
          </cell>
          <cell r="F3" t="str">
            <v>Chocón</v>
          </cell>
          <cell r="G3" t="str">
            <v>Emgesa</v>
          </cell>
          <cell r="H3" t="str">
            <v>Edegel</v>
          </cell>
          <cell r="I3" t="str">
            <v>Chile</v>
          </cell>
          <cell r="J3" t="str">
            <v>Argentina</v>
          </cell>
          <cell r="K3" t="str">
            <v>Colombia</v>
          </cell>
          <cell r="L3" t="str">
            <v>Abroad</v>
          </cell>
          <cell r="M3" t="str">
            <v>TOTAL</v>
          </cell>
          <cell r="N3" t="str">
            <v>CACHOEIRA</v>
          </cell>
          <cell r="O3" t="str">
            <v>FORTALEZA</v>
          </cell>
        </row>
        <row r="4">
          <cell r="D4" t="str">
            <v>(GWh)</v>
          </cell>
          <cell r="M4" t="str">
            <v>Cons.</v>
          </cell>
        </row>
        <row r="5">
          <cell r="D5" t="str">
            <v>Total generation</v>
          </cell>
          <cell r="E5">
            <v>8171.996839000001</v>
          </cell>
          <cell r="F5">
            <v>3782.5546657186956</v>
          </cell>
          <cell r="G5">
            <v>12673.608354063728</v>
          </cell>
          <cell r="H5">
            <v>8162.848339513083</v>
          </cell>
          <cell r="I5">
            <v>22239.352289927643</v>
          </cell>
          <cell r="J5">
            <v>11954.551504718696</v>
          </cell>
          <cell r="K5">
            <v>12673.608354063728</v>
          </cell>
          <cell r="L5">
            <v>32791.00819829551</v>
          </cell>
          <cell r="M5">
            <v>55030.36048822315</v>
          </cell>
          <cell r="N5">
            <v>2819.7297415</v>
          </cell>
          <cell r="O5">
            <v>499.39364315595276</v>
          </cell>
        </row>
        <row r="6">
          <cell r="D6" t="str">
            <v>Hydro generation</v>
          </cell>
          <cell r="E6">
            <v>0</v>
          </cell>
          <cell r="F6">
            <v>3782.5546657186956</v>
          </cell>
          <cell r="G6">
            <v>11700.052107537727</v>
          </cell>
          <cell r="H6">
            <v>4564.306024550182</v>
          </cell>
          <cell r="I6">
            <v>14826.34523909891</v>
          </cell>
          <cell r="J6">
            <v>3782.5546657186956</v>
          </cell>
          <cell r="K6">
            <v>11700.052107537727</v>
          </cell>
          <cell r="L6">
            <v>20046.912797806603</v>
          </cell>
          <cell r="M6">
            <v>34873.258036905514</v>
          </cell>
          <cell r="N6">
            <v>2819.7297415</v>
          </cell>
          <cell r="O6">
            <v>0</v>
          </cell>
        </row>
        <row r="7">
          <cell r="D7" t="str">
            <v>Thermo generation</v>
          </cell>
          <cell r="E7">
            <v>8171.996839000001</v>
          </cell>
          <cell r="F7">
            <v>0</v>
          </cell>
          <cell r="G7">
            <v>973.5562465260009</v>
          </cell>
          <cell r="H7">
            <v>3598.5423149629014</v>
          </cell>
          <cell r="I7">
            <v>7319.340777170799</v>
          </cell>
          <cell r="J7">
            <v>8171.996839000001</v>
          </cell>
          <cell r="K7">
            <v>973.5562465260009</v>
          </cell>
          <cell r="L7">
            <v>12744.095400488903</v>
          </cell>
          <cell r="M7">
            <v>20063.4361776597</v>
          </cell>
          <cell r="N7">
            <v>0</v>
          </cell>
          <cell r="O7">
            <v>499.39364315595276</v>
          </cell>
        </row>
        <row r="8">
          <cell r="D8" t="str">
            <v>Wind generation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93.666273657933</v>
          </cell>
          <cell r="J8">
            <v>0</v>
          </cell>
          <cell r="K8">
            <v>0</v>
          </cell>
          <cell r="L8">
            <v>0</v>
          </cell>
          <cell r="M8">
            <v>93.666273657933</v>
          </cell>
          <cell r="N8">
            <v>0</v>
          </cell>
          <cell r="O8">
            <v>0</v>
          </cell>
        </row>
        <row r="9">
          <cell r="D9" t="str">
            <v>Purchases</v>
          </cell>
          <cell r="E9">
            <v>189.29155249999997</v>
          </cell>
          <cell r="F9">
            <v>339.0816000999771</v>
          </cell>
          <cell r="G9">
            <v>4284.312475302082</v>
          </cell>
          <cell r="H9">
            <v>336.64298041915555</v>
          </cell>
          <cell r="I9">
            <v>532.4889770156587</v>
          </cell>
          <cell r="J9">
            <v>528.3731525999771</v>
          </cell>
          <cell r="K9">
            <v>4284.312475302082</v>
          </cell>
          <cell r="L9">
            <v>5149.328608321215</v>
          </cell>
          <cell r="M9">
            <v>5681.817585336874</v>
          </cell>
          <cell r="N9">
            <v>1047.2733337665036</v>
          </cell>
          <cell r="O9">
            <v>2694.683597022604</v>
          </cell>
        </row>
        <row r="10">
          <cell r="D10" t="str">
            <v>    Purchases to related companies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5469.690271452927</v>
          </cell>
          <cell r="J10">
            <v>0</v>
          </cell>
          <cell r="K10">
            <v>0</v>
          </cell>
          <cell r="L10">
            <v>0</v>
          </cell>
          <cell r="M10">
            <v>5469.690271452927</v>
          </cell>
          <cell r="N10">
            <v>0</v>
          </cell>
          <cell r="O10">
            <v>0</v>
          </cell>
        </row>
        <row r="11">
          <cell r="D11" t="str">
            <v>    Purchases to other generators</v>
          </cell>
          <cell r="E11">
            <v>0</v>
          </cell>
          <cell r="F11">
            <v>0</v>
          </cell>
          <cell r="G11">
            <v>1233.33555825</v>
          </cell>
          <cell r="H11">
            <v>0</v>
          </cell>
          <cell r="I11">
            <v>156.15312144445903</v>
          </cell>
          <cell r="J11">
            <v>0</v>
          </cell>
          <cell r="K11">
            <v>1233.33555825</v>
          </cell>
          <cell r="L11">
            <v>1233.33555825</v>
          </cell>
          <cell r="M11">
            <v>1389.488679694459</v>
          </cell>
          <cell r="N11">
            <v>4.159158000000001</v>
          </cell>
          <cell r="O11">
            <v>1333.009873</v>
          </cell>
        </row>
        <row r="12">
          <cell r="D12" t="str">
            <v>    Purchases at spot</v>
          </cell>
          <cell r="E12">
            <v>189.29155249999997</v>
          </cell>
          <cell r="F12">
            <v>339.0816000999771</v>
          </cell>
          <cell r="G12">
            <v>3050.976917052082</v>
          </cell>
          <cell r="H12">
            <v>336.64298041915555</v>
          </cell>
          <cell r="I12">
            <v>376.3358555711996</v>
          </cell>
          <cell r="J12">
            <v>528.3731525999771</v>
          </cell>
          <cell r="K12">
            <v>3050.976917052082</v>
          </cell>
          <cell r="L12">
            <v>3915.993050071215</v>
          </cell>
          <cell r="M12">
            <v>4292.328905642415</v>
          </cell>
          <cell r="N12">
            <v>1043.1141757665036</v>
          </cell>
          <cell r="O12">
            <v>1361.6737240226037</v>
          </cell>
        </row>
        <row r="13">
          <cell r="D13" t="str">
            <v>Transmission losses, pump and other consumption</v>
          </cell>
          <cell r="E13">
            <v>77.587164</v>
          </cell>
          <cell r="F13">
            <v>0</v>
          </cell>
          <cell r="G13">
            <v>151.6876012544471</v>
          </cell>
          <cell r="H13">
            <v>178.6676060724023</v>
          </cell>
          <cell r="I13">
            <v>444.7278010611311</v>
          </cell>
          <cell r="J13">
            <v>77.587164</v>
          </cell>
          <cell r="K13">
            <v>151.6876012544471</v>
          </cell>
          <cell r="L13">
            <v>407.94237132684935</v>
          </cell>
          <cell r="M13">
            <v>852.6701723879805</v>
          </cell>
          <cell r="N13">
            <v>5.189049458913207</v>
          </cell>
          <cell r="O13">
            <v>187.19794424704955</v>
          </cell>
        </row>
        <row r="14">
          <cell r="D14" t="str">
            <v>Total electricity sales</v>
          </cell>
          <cell r="E14">
            <v>8283.701227500002</v>
          </cell>
          <cell r="F14">
            <v>4121.636265818673</v>
          </cell>
          <cell r="G14">
            <v>16806.23322811136</v>
          </cell>
          <cell r="H14">
            <v>8320.823713859836</v>
          </cell>
          <cell r="I14">
            <v>22326.61346588217</v>
          </cell>
          <cell r="J14">
            <v>12405.337493318673</v>
          </cell>
          <cell r="K14">
            <v>16806.23322811136</v>
          </cell>
          <cell r="L14">
            <v>37532.39443528987</v>
          </cell>
          <cell r="M14">
            <v>59859.00790117204</v>
          </cell>
          <cell r="N14">
            <v>3862.1545258075903</v>
          </cell>
          <cell r="O14">
            <v>3006.879303904109</v>
          </cell>
        </row>
        <row r="15">
          <cell r="D15" t="str">
            <v>Sales at regulated prices</v>
          </cell>
          <cell r="E15">
            <v>0</v>
          </cell>
          <cell r="F15">
            <v>0</v>
          </cell>
          <cell r="G15">
            <v>9485.07809562</v>
          </cell>
          <cell r="H15">
            <v>4065.098396481636</v>
          </cell>
          <cell r="I15">
            <v>11966.458664064181</v>
          </cell>
          <cell r="J15">
            <v>0</v>
          </cell>
          <cell r="K15">
            <v>9485.07809562</v>
          </cell>
          <cell r="L15">
            <v>13550.176492101637</v>
          </cell>
          <cell r="M15">
            <v>25516.635156165816</v>
          </cell>
          <cell r="N15">
            <v>1164.8631639396199</v>
          </cell>
          <cell r="O15">
            <v>2918.466029904109</v>
          </cell>
        </row>
        <row r="16">
          <cell r="D16" t="str">
            <v>Sales at unregulated prices</v>
          </cell>
          <cell r="E16">
            <v>772.0110735</v>
          </cell>
          <cell r="F16">
            <v>1355.698955488</v>
          </cell>
          <cell r="G16">
            <v>2474.6445585998777</v>
          </cell>
          <cell r="H16">
            <v>3500.2346510600814</v>
          </cell>
          <cell r="I16">
            <v>6177.350502925312</v>
          </cell>
          <cell r="J16">
            <v>2127.710028988</v>
          </cell>
          <cell r="K16">
            <v>2474.6445585998777</v>
          </cell>
          <cell r="L16">
            <v>8102.589238647959</v>
          </cell>
          <cell r="M16">
            <v>14279.939741573271</v>
          </cell>
          <cell r="N16">
            <v>2245.927854</v>
          </cell>
          <cell r="O16">
            <v>0</v>
          </cell>
        </row>
        <row r="17">
          <cell r="D17" t="str">
            <v>Sales at spot marginal cost</v>
          </cell>
          <cell r="E17">
            <v>7511.690154000001</v>
          </cell>
          <cell r="F17">
            <v>2765.937310330673</v>
          </cell>
          <cell r="G17">
            <v>4846.510573891484</v>
          </cell>
          <cell r="H17">
            <v>755.4906663181197</v>
          </cell>
          <cell r="I17">
            <v>4182.804298892677</v>
          </cell>
          <cell r="J17">
            <v>10277.627464330673</v>
          </cell>
          <cell r="K17">
            <v>4846.510573891484</v>
          </cell>
          <cell r="L17">
            <v>15879.628704540275</v>
          </cell>
          <cell r="M17">
            <v>20062.433003432954</v>
          </cell>
          <cell r="N17">
            <v>451.3635078679706</v>
          </cell>
          <cell r="O17">
            <v>88.41327399999999</v>
          </cell>
        </row>
        <row r="18">
          <cell r="D18" t="str">
            <v>Sales to related companies generators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5470.190271452926</v>
          </cell>
          <cell r="J18">
            <v>0</v>
          </cell>
          <cell r="K18">
            <v>0</v>
          </cell>
          <cell r="L18">
            <v>0</v>
          </cell>
          <cell r="M18">
            <v>5470.190271452926</v>
          </cell>
          <cell r="N18">
            <v>0</v>
          </cell>
          <cell r="O18">
            <v>0</v>
          </cell>
        </row>
        <row r="19">
          <cell r="D19" t="str">
            <v>TOTAL SALES OF THE SYSTEM</v>
          </cell>
          <cell r="E19">
            <v>104592</v>
          </cell>
          <cell r="F19">
            <v>104592</v>
          </cell>
          <cell r="G19">
            <v>81920.99999999999</v>
          </cell>
          <cell r="H19">
            <v>27082.300000000003</v>
          </cell>
          <cell r="I19">
            <v>53057.30105625411</v>
          </cell>
          <cell r="J19">
            <v>104592</v>
          </cell>
          <cell r="K19">
            <v>81920.99999999999</v>
          </cell>
          <cell r="N19">
            <v>374356.794</v>
          </cell>
          <cell r="O19">
            <v>374356.794</v>
          </cell>
        </row>
        <row r="20">
          <cell r="D20" t="str">
            <v>Market Share on total sales (%)</v>
          </cell>
          <cell r="E20">
            <v>0.07920014176514457</v>
          </cell>
          <cell r="F20">
            <v>0.039406802296721284</v>
          </cell>
          <cell r="G20">
            <v>0.20515170991700984</v>
          </cell>
          <cell r="H20">
            <v>0.30724213651941806</v>
          </cell>
          <cell r="I20">
            <v>0.4208019070214358</v>
          </cell>
          <cell r="J20">
            <v>0.11860694406186585</v>
          </cell>
          <cell r="K20">
            <v>0.20515170991700984</v>
          </cell>
          <cell r="N20">
            <v>0.010316774231717537</v>
          </cell>
          <cell r="O20">
            <v>0.008032121633951457</v>
          </cell>
        </row>
        <row r="23">
          <cell r="D23">
            <v>2008</v>
          </cell>
          <cell r="E23" t="str">
            <v>Costanera</v>
          </cell>
          <cell r="F23" t="str">
            <v>Chocón</v>
          </cell>
          <cell r="G23" t="str">
            <v>Emgesa</v>
          </cell>
          <cell r="H23" t="str">
            <v>Edegel</v>
          </cell>
          <cell r="I23" t="str">
            <v>Chile</v>
          </cell>
          <cell r="J23" t="str">
            <v>Argentina</v>
          </cell>
          <cell r="K23" t="str">
            <v>Colombia</v>
          </cell>
          <cell r="L23" t="str">
            <v>Abroad</v>
          </cell>
          <cell r="M23" t="str">
            <v>TOTAL</v>
          </cell>
          <cell r="N23" t="str">
            <v>CACHOEIRA</v>
          </cell>
          <cell r="O23" t="str">
            <v>FORTALEZA</v>
          </cell>
        </row>
        <row r="24">
          <cell r="D24" t="str">
            <v>(GWh)</v>
          </cell>
          <cell r="M24" t="str">
            <v>Cons.</v>
          </cell>
        </row>
        <row r="25">
          <cell r="D25" t="str">
            <v>Total generation</v>
          </cell>
          <cell r="E25">
            <v>8540.130937</v>
          </cell>
          <cell r="F25">
            <v>1940.026464161377</v>
          </cell>
          <cell r="G25">
            <v>12905.13882685851</v>
          </cell>
          <cell r="H25">
            <v>8101.940573813985</v>
          </cell>
          <cell r="I25">
            <v>21267.131197656992</v>
          </cell>
          <cell r="J25">
            <v>10480.157401161377</v>
          </cell>
          <cell r="K25">
            <v>12905.13882685851</v>
          </cell>
          <cell r="L25">
            <v>31487.23680183387</v>
          </cell>
          <cell r="M25">
            <v>52754.36799949086</v>
          </cell>
          <cell r="N25">
            <v>3307.6151520000003</v>
          </cell>
          <cell r="O25">
            <v>70.87421939999997</v>
          </cell>
        </row>
        <row r="26">
          <cell r="D26" t="str">
            <v>Hydro generation</v>
          </cell>
          <cell r="E26">
            <v>0</v>
          </cell>
          <cell r="F26">
            <v>1940.026464161377</v>
          </cell>
          <cell r="G26">
            <v>12402.589161784512</v>
          </cell>
          <cell r="H26">
            <v>4188.675951502915</v>
          </cell>
          <cell r="I26">
            <v>13784.065734040125</v>
          </cell>
          <cell r="J26">
            <v>1940.026464161377</v>
          </cell>
          <cell r="K26">
            <v>12402.589161784512</v>
          </cell>
          <cell r="L26">
            <v>18531.291577448803</v>
          </cell>
          <cell r="M26">
            <v>32315.35731148893</v>
          </cell>
          <cell r="N26">
            <v>3307.6151520000003</v>
          </cell>
          <cell r="O26">
            <v>0</v>
          </cell>
        </row>
        <row r="27">
          <cell r="D27" t="str">
            <v>Thermo generation</v>
          </cell>
          <cell r="E27">
            <v>8540.130937</v>
          </cell>
          <cell r="F27">
            <v>0</v>
          </cell>
          <cell r="G27">
            <v>502.54966507399877</v>
          </cell>
          <cell r="H27">
            <v>3913.2646223110696</v>
          </cell>
          <cell r="I27">
            <v>7452.64688985866</v>
          </cell>
          <cell r="J27">
            <v>8540.130937</v>
          </cell>
          <cell r="K27">
            <v>502.54966507399877</v>
          </cell>
          <cell r="L27">
            <v>12955.945224385068</v>
          </cell>
          <cell r="M27">
            <v>20408.59211424373</v>
          </cell>
          <cell r="N27">
            <v>0</v>
          </cell>
          <cell r="O27">
            <v>70.87421939999997</v>
          </cell>
        </row>
        <row r="28">
          <cell r="D28" t="str">
            <v>Purchases</v>
          </cell>
          <cell r="E28">
            <v>79.45154300000003</v>
          </cell>
          <cell r="F28">
            <v>614.2765417053595</v>
          </cell>
          <cell r="G28">
            <v>3611.3857115395845</v>
          </cell>
          <cell r="H28">
            <v>524.6011471002955</v>
          </cell>
          <cell r="I28">
            <v>698.0344701075326</v>
          </cell>
          <cell r="J28">
            <v>693.7280847053595</v>
          </cell>
          <cell r="K28">
            <v>3611.3857115395845</v>
          </cell>
          <cell r="L28">
            <v>4829.71494334524</v>
          </cell>
          <cell r="M28">
            <v>5527.749413452772</v>
          </cell>
          <cell r="N28">
            <v>1089.8354824364264</v>
          </cell>
          <cell r="O28">
            <v>2621.052457599999</v>
          </cell>
        </row>
        <row r="29">
          <cell r="D29" t="str">
            <v>    Purchases to related companies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4996.425102491647</v>
          </cell>
          <cell r="J29">
            <v>0</v>
          </cell>
          <cell r="K29">
            <v>0</v>
          </cell>
          <cell r="L29">
            <v>0</v>
          </cell>
          <cell r="M29">
            <v>4996.425102491647</v>
          </cell>
          <cell r="N29">
            <v>0</v>
          </cell>
          <cell r="O29">
            <v>185.89386199999998</v>
          </cell>
        </row>
        <row r="30">
          <cell r="D30" t="str">
            <v>    Purchases to other generators</v>
          </cell>
          <cell r="E30">
            <v>0</v>
          </cell>
          <cell r="F30">
            <v>0</v>
          </cell>
          <cell r="G30">
            <v>885.3549445899998</v>
          </cell>
          <cell r="H30">
            <v>0</v>
          </cell>
          <cell r="I30">
            <v>211.06025613123876</v>
          </cell>
          <cell r="J30">
            <v>0</v>
          </cell>
          <cell r="K30">
            <v>885.3549445899998</v>
          </cell>
          <cell r="L30">
            <v>885.3549445899998</v>
          </cell>
          <cell r="M30">
            <v>1096.4152007212385</v>
          </cell>
          <cell r="N30">
            <v>477.24105</v>
          </cell>
          <cell r="O30">
            <v>1632.2079879999987</v>
          </cell>
        </row>
        <row r="31">
          <cell r="D31" t="str">
            <v>    Purchases at spot</v>
          </cell>
          <cell r="E31">
            <v>79.45154300000003</v>
          </cell>
          <cell r="F31">
            <v>614.2765417053595</v>
          </cell>
          <cell r="G31">
            <v>2726.0307669495846</v>
          </cell>
          <cell r="H31">
            <v>524.6011471002955</v>
          </cell>
          <cell r="I31">
            <v>486.9742139762933</v>
          </cell>
          <cell r="J31">
            <v>693.7280847053595</v>
          </cell>
          <cell r="K31">
            <v>2726.0307669495846</v>
          </cell>
          <cell r="L31">
            <v>3944.3599987552398</v>
          </cell>
          <cell r="M31">
            <v>4431.334212731533</v>
          </cell>
          <cell r="N31">
            <v>612.5944324364266</v>
          </cell>
          <cell r="O31">
            <v>802.9506076000001</v>
          </cell>
        </row>
        <row r="32">
          <cell r="D32" t="str">
            <v>Transmission losses, pump and other consumption</v>
          </cell>
          <cell r="E32">
            <v>76.156298</v>
          </cell>
          <cell r="F32">
            <v>0</v>
          </cell>
          <cell r="G32">
            <v>148.64946874555292</v>
          </cell>
          <cell r="H32">
            <v>165.69521417210305</v>
          </cell>
          <cell r="I32">
            <v>433.28948270983074</v>
          </cell>
          <cell r="J32">
            <v>76.156298</v>
          </cell>
          <cell r="K32">
            <v>148.64946874555292</v>
          </cell>
          <cell r="L32">
            <v>390.50098091765597</v>
          </cell>
          <cell r="M32">
            <v>823.7904636274867</v>
          </cell>
          <cell r="N32">
            <v>0</v>
          </cell>
          <cell r="O32">
            <v>1.867405721310333</v>
          </cell>
        </row>
        <row r="33">
          <cell r="D33" t="str">
            <v>Total electricity sales</v>
          </cell>
          <cell r="E33">
            <v>8543.426182</v>
          </cell>
          <cell r="F33">
            <v>2554.3030058667364</v>
          </cell>
          <cell r="G33">
            <v>16367.87506965254</v>
          </cell>
          <cell r="H33">
            <v>8460.846506742178</v>
          </cell>
          <cell r="I33">
            <v>21531.876185054694</v>
          </cell>
          <cell r="J33">
            <v>11097.729187866737</v>
          </cell>
          <cell r="K33">
            <v>16367.87506965254</v>
          </cell>
          <cell r="L33">
            <v>35926.450764261455</v>
          </cell>
          <cell r="M33">
            <v>57458.32694931615</v>
          </cell>
          <cell r="N33">
            <v>4397.449265636788</v>
          </cell>
          <cell r="O33">
            <v>2690.059271278689</v>
          </cell>
        </row>
        <row r="34">
          <cell r="D34" t="str">
            <v>Sales at regulated prices</v>
          </cell>
          <cell r="E34">
            <v>0</v>
          </cell>
          <cell r="F34">
            <v>0</v>
          </cell>
          <cell r="G34">
            <v>8738.912679121997</v>
          </cell>
          <cell r="H34">
            <v>3574.0320682011125</v>
          </cell>
          <cell r="I34">
            <v>12166.18245271241</v>
          </cell>
          <cell r="J34">
            <v>0</v>
          </cell>
          <cell r="K34">
            <v>8738.912679121997</v>
          </cell>
          <cell r="L34">
            <v>12312.944747323108</v>
          </cell>
          <cell r="M34">
            <v>24479.127200035517</v>
          </cell>
          <cell r="N34">
            <v>1363.27662</v>
          </cell>
          <cell r="O34">
            <v>2689.9999972786886</v>
          </cell>
        </row>
        <row r="35">
          <cell r="D35" t="str">
            <v>Sales at unregulated prices</v>
          </cell>
          <cell r="E35">
            <v>1032.676448</v>
          </cell>
          <cell r="F35">
            <v>1364.23864571</v>
          </cell>
          <cell r="G35">
            <v>2429.6507769057466</v>
          </cell>
          <cell r="H35">
            <v>4651.3523178988125</v>
          </cell>
          <cell r="I35">
            <v>6034.224030531332</v>
          </cell>
          <cell r="J35">
            <v>2396.91509371</v>
          </cell>
          <cell r="K35">
            <v>2429.6507769057466</v>
          </cell>
          <cell r="L35">
            <v>9477.918188514559</v>
          </cell>
          <cell r="M35">
            <v>15512.14221904589</v>
          </cell>
          <cell r="N35">
            <v>2398.1550690000004</v>
          </cell>
          <cell r="O35">
            <v>0</v>
          </cell>
        </row>
        <row r="36">
          <cell r="D36" t="str">
            <v>Sales at spot marginal cost</v>
          </cell>
          <cell r="E36">
            <v>7510.749733999999</v>
          </cell>
          <cell r="F36">
            <v>1190.0643601567363</v>
          </cell>
          <cell r="G36">
            <v>5199.311613624797</v>
          </cell>
          <cell r="H36">
            <v>235.46212064225168</v>
          </cell>
          <cell r="I36">
            <v>3331.4697018109528</v>
          </cell>
          <cell r="J36">
            <v>8700.814094156736</v>
          </cell>
          <cell r="K36">
            <v>5199.311613624797</v>
          </cell>
          <cell r="L36">
            <v>14135.587828423786</v>
          </cell>
          <cell r="M36">
            <v>17467.05753023474</v>
          </cell>
          <cell r="N36">
            <v>450.123714636788</v>
          </cell>
          <cell r="O36">
            <v>0.05927400000002354</v>
          </cell>
        </row>
        <row r="37">
          <cell r="D37" t="str">
            <v>Sales to related companies generators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4996.425102491647</v>
          </cell>
          <cell r="J37">
            <v>0</v>
          </cell>
          <cell r="K37">
            <v>0</v>
          </cell>
          <cell r="L37">
            <v>0</v>
          </cell>
          <cell r="M37">
            <v>4996.425102491647</v>
          </cell>
          <cell r="N37">
            <v>185.89386199999998</v>
          </cell>
          <cell r="O37">
            <v>0</v>
          </cell>
        </row>
        <row r="38">
          <cell r="D38" t="str">
            <v>TOTAL SALES OF THE SYSTEM</v>
          </cell>
          <cell r="E38">
            <v>105938.3</v>
          </cell>
          <cell r="F38">
            <v>105938.3</v>
          </cell>
          <cell r="G38">
            <v>74628.72</v>
          </cell>
          <cell r="H38">
            <v>26771.153861900224</v>
          </cell>
          <cell r="I38">
            <v>52813.15818723779</v>
          </cell>
          <cell r="J38">
            <v>105938.3</v>
          </cell>
          <cell r="K38">
            <v>74628.72</v>
          </cell>
          <cell r="N38">
            <v>376953.4859999999</v>
          </cell>
          <cell r="O38">
            <v>376953.4859999999</v>
          </cell>
        </row>
        <row r="39">
          <cell r="D39" t="str">
            <v>Market Share on total sales (%)</v>
          </cell>
          <cell r="E39">
            <v>0.08064530185966737</v>
          </cell>
          <cell r="F39">
            <v>0.02411123272571616</v>
          </cell>
          <cell r="G39">
            <v>0.2193240761686994</v>
          </cell>
          <cell r="H39">
            <v>0.3160434006837248</v>
          </cell>
          <cell r="I39">
            <v>0.4076990834124712</v>
          </cell>
          <cell r="J39">
            <v>0.10475653458538353</v>
          </cell>
          <cell r="K39">
            <v>0.2193240761686994</v>
          </cell>
          <cell r="N39">
            <v>0.01117261296168724</v>
          </cell>
          <cell r="O39">
            <v>0.007136316206606694</v>
          </cell>
        </row>
      </sheetData>
      <sheetData sheetId="2">
        <row r="3">
          <cell r="D3">
            <v>2009</v>
          </cell>
          <cell r="E3" t="str">
            <v>Endesa</v>
          </cell>
          <cell r="F3" t="str">
            <v>Pangue</v>
          </cell>
          <cell r="G3" t="str">
            <v>Pehuenche</v>
          </cell>
          <cell r="H3" t="str">
            <v>San Isidro</v>
          </cell>
          <cell r="I3" t="str">
            <v>Eco</v>
          </cell>
          <cell r="J3" t="str">
            <v>Endesa SIC Consolidated</v>
          </cell>
          <cell r="K3" t="str">
            <v>Celta</v>
          </cell>
          <cell r="L3" t="str">
            <v>GasAtacama</v>
          </cell>
          <cell r="M3" t="str">
            <v>Endesa SING Consolidated</v>
          </cell>
          <cell r="N3" t="str">
            <v>CACHOEIRA</v>
          </cell>
        </row>
        <row r="4">
          <cell r="D4" t="str">
            <v>(GWh)</v>
          </cell>
          <cell r="N4" t="str">
            <v>Cachoeira</v>
          </cell>
        </row>
        <row r="5">
          <cell r="D5" t="str">
            <v>Total generation</v>
          </cell>
          <cell r="E5">
            <v>12264.735846601225</v>
          </cell>
          <cell r="F5">
            <v>2113.1874764341687</v>
          </cell>
          <cell r="G5">
            <v>3613.0477081632985</v>
          </cell>
          <cell r="H5">
            <v>1616.3993211477282</v>
          </cell>
          <cell r="I5">
            <v>93.666273657933</v>
          </cell>
          <cell r="J5">
            <v>19701.036626004356</v>
          </cell>
          <cell r="K5">
            <v>980.6109949232896</v>
          </cell>
          <cell r="L5">
            <v>1557.704669</v>
          </cell>
          <cell r="M5">
            <v>2538.3156639232893</v>
          </cell>
          <cell r="N5">
            <v>2819.7297415</v>
          </cell>
        </row>
        <row r="6">
          <cell r="D6" t="str">
            <v>Hydro generation</v>
          </cell>
          <cell r="E6">
            <v>9100.110054501443</v>
          </cell>
          <cell r="F6">
            <v>2113.1874764341687</v>
          </cell>
          <cell r="G6">
            <v>3613.0477081632985</v>
          </cell>
          <cell r="H6">
            <v>0</v>
          </cell>
          <cell r="I6">
            <v>0</v>
          </cell>
          <cell r="J6">
            <v>14826.34523909891</v>
          </cell>
          <cell r="K6">
            <v>0</v>
          </cell>
          <cell r="L6">
            <v>0</v>
          </cell>
          <cell r="M6">
            <v>0</v>
          </cell>
          <cell r="N6">
            <v>2819.7297415</v>
          </cell>
        </row>
        <row r="7">
          <cell r="D7" t="str">
            <v>Thermo generation</v>
          </cell>
          <cell r="E7">
            <v>3164.6257920997814</v>
          </cell>
          <cell r="F7">
            <v>0</v>
          </cell>
          <cell r="G7">
            <v>0</v>
          </cell>
          <cell r="H7">
            <v>1616.3993211477282</v>
          </cell>
          <cell r="I7">
            <v>0</v>
          </cell>
          <cell r="J7">
            <v>4781.02511324751</v>
          </cell>
          <cell r="K7">
            <v>980.6109949232896</v>
          </cell>
          <cell r="L7">
            <v>1557.704669</v>
          </cell>
          <cell r="M7">
            <v>2538.3156639232893</v>
          </cell>
          <cell r="N7">
            <v>0</v>
          </cell>
        </row>
        <row r="8">
          <cell r="D8" t="str">
            <v>Wind generation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93.666273657933</v>
          </cell>
          <cell r="J8">
            <v>93.666273657933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D9" t="str">
            <v>Purchases</v>
          </cell>
          <cell r="E9">
            <v>5551.793684680623</v>
          </cell>
          <cell r="F9">
            <v>74.04970821676343</v>
          </cell>
          <cell r="G9">
            <v>0</v>
          </cell>
          <cell r="H9">
            <v>0</v>
          </cell>
          <cell r="I9">
            <v>0</v>
          </cell>
          <cell r="J9">
            <v>156.15312144445943</v>
          </cell>
          <cell r="K9">
            <v>93.30775207119966</v>
          </cell>
          <cell r="L9">
            <v>283.02810349999993</v>
          </cell>
          <cell r="M9">
            <v>376.3358555711996</v>
          </cell>
          <cell r="N9">
            <v>1047.2733337665036</v>
          </cell>
        </row>
        <row r="10">
          <cell r="D10" t="str">
            <v>    Purchases to related companies</v>
          </cell>
          <cell r="E10">
            <v>5395.640563236164</v>
          </cell>
          <cell r="F10">
            <v>74.04970821676343</v>
          </cell>
          <cell r="G10">
            <v>0</v>
          </cell>
          <cell r="H10">
            <v>0</v>
          </cell>
          <cell r="I10">
            <v>0</v>
          </cell>
          <cell r="J10">
            <v>5469.690271452927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 t="str">
            <v>    Purchases to other generators</v>
          </cell>
          <cell r="E11">
            <v>156.15312144445903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156.15312144445903</v>
          </cell>
          <cell r="K11">
            <v>0</v>
          </cell>
          <cell r="L11">
            <v>0</v>
          </cell>
          <cell r="M11">
            <v>0</v>
          </cell>
          <cell r="N11">
            <v>4.159158000000001</v>
          </cell>
        </row>
        <row r="12">
          <cell r="D12" t="str">
            <v>    Purchases at spot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93.30775207119966</v>
          </cell>
          <cell r="L12">
            <v>283.02810349999993</v>
          </cell>
          <cell r="M12">
            <v>376.3358555711996</v>
          </cell>
          <cell r="N12">
            <v>1043.1141757665036</v>
          </cell>
        </row>
        <row r="13">
          <cell r="D13" t="str">
            <v>Transmission losses, pump and other consumption</v>
          </cell>
          <cell r="E13">
            <v>398.8210217806387</v>
          </cell>
          <cell r="F13">
            <v>0</v>
          </cell>
          <cell r="G13">
            <v>16.615064061042585</v>
          </cell>
          <cell r="H13">
            <v>0</v>
          </cell>
          <cell r="I13">
            <v>0</v>
          </cell>
          <cell r="J13">
            <v>415.4360858416813</v>
          </cell>
          <cell r="K13">
            <v>0</v>
          </cell>
          <cell r="L13">
            <v>29.291715219449824</v>
          </cell>
          <cell r="M13">
            <v>29.291715219449824</v>
          </cell>
          <cell r="N13">
            <v>5.189049458913207</v>
          </cell>
        </row>
        <row r="14">
          <cell r="D14" t="str">
            <v>Total electricity sales</v>
          </cell>
          <cell r="E14">
            <v>17417.708509501208</v>
          </cell>
          <cell r="F14">
            <v>2187.2371846509322</v>
          </cell>
          <cell r="G14">
            <v>3596.432644102256</v>
          </cell>
          <cell r="H14">
            <v>1616.3993211477282</v>
          </cell>
          <cell r="I14">
            <v>93.666273657933</v>
          </cell>
          <cell r="J14">
            <v>19441.25366160713</v>
          </cell>
          <cell r="K14">
            <v>1073.9187469944895</v>
          </cell>
          <cell r="L14">
            <v>1811.44105728055</v>
          </cell>
          <cell r="M14">
            <v>2885.3598042750396</v>
          </cell>
          <cell r="N14">
            <v>3862.1545258075903</v>
          </cell>
        </row>
        <row r="15">
          <cell r="D15" t="str">
            <v>Sales at regulated prices</v>
          </cell>
          <cell r="E15">
            <v>10928.438045916671</v>
          </cell>
          <cell r="F15">
            <v>1.2622162204301073</v>
          </cell>
          <cell r="G15">
            <v>331.4462726465286</v>
          </cell>
          <cell r="H15">
            <v>0</v>
          </cell>
          <cell r="I15">
            <v>0</v>
          </cell>
          <cell r="J15">
            <v>11261.146534783631</v>
          </cell>
          <cell r="K15">
            <v>0</v>
          </cell>
          <cell r="L15">
            <v>705.31212928055</v>
          </cell>
          <cell r="M15">
            <v>705.31212928055</v>
          </cell>
          <cell r="N15">
            <v>1164.8631639396199</v>
          </cell>
        </row>
        <row r="16">
          <cell r="D16" t="str">
            <v>Sales at unregulated prices</v>
          </cell>
          <cell r="E16">
            <v>3968.3157736229136</v>
          </cell>
          <cell r="F16">
            <v>0</v>
          </cell>
          <cell r="G16">
            <v>190.38101155543774</v>
          </cell>
          <cell r="H16">
            <v>0</v>
          </cell>
          <cell r="I16">
            <v>0</v>
          </cell>
          <cell r="J16">
            <v>4158.696785178351</v>
          </cell>
          <cell r="K16">
            <v>945.4945862469604</v>
          </cell>
          <cell r="L16">
            <v>1073.1591315</v>
          </cell>
          <cell r="M16">
            <v>2018.6537177469604</v>
          </cell>
          <cell r="N16">
            <v>2245.927854</v>
          </cell>
        </row>
        <row r="17">
          <cell r="D17" t="str">
            <v>Sales at spot marginal cost</v>
          </cell>
          <cell r="E17">
            <v>2446.9049817448586</v>
          </cell>
          <cell r="F17">
            <v>0</v>
          </cell>
          <cell r="G17">
            <v>1574.5053599002895</v>
          </cell>
          <cell r="H17">
            <v>0</v>
          </cell>
          <cell r="I17">
            <v>0</v>
          </cell>
          <cell r="J17">
            <v>4021.410341645148</v>
          </cell>
          <cell r="K17">
            <v>128.42416074752913</v>
          </cell>
          <cell r="L17">
            <v>32.9697965</v>
          </cell>
          <cell r="M17">
            <v>161.39395724752913</v>
          </cell>
          <cell r="N17">
            <v>451.3635078679706</v>
          </cell>
        </row>
        <row r="18">
          <cell r="D18" t="str">
            <v>Sales to related companies generators</v>
          </cell>
          <cell r="E18">
            <v>74.04970821676343</v>
          </cell>
          <cell r="F18">
            <v>2185.974968430502</v>
          </cell>
          <cell r="G18">
            <v>1500.1</v>
          </cell>
          <cell r="H18">
            <v>1616.3993211477282</v>
          </cell>
          <cell r="I18">
            <v>93.666273657933</v>
          </cell>
          <cell r="J18">
            <v>5470.190271452926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 t="str">
            <v>TOTAL SALES OF THE SYSTEM</v>
          </cell>
          <cell r="E19">
            <v>39400.80105625411</v>
          </cell>
          <cell r="F19">
            <v>39400.80105625411</v>
          </cell>
          <cell r="G19">
            <v>39400.80105625411</v>
          </cell>
          <cell r="H19">
            <v>39400.80105625411</v>
          </cell>
          <cell r="I19">
            <v>39400.80105625411</v>
          </cell>
          <cell r="J19">
            <v>39400.80105625411</v>
          </cell>
          <cell r="K19">
            <v>13656.499999999998</v>
          </cell>
          <cell r="L19">
            <v>13656.499999999998</v>
          </cell>
          <cell r="M19">
            <v>13656.499999999998</v>
          </cell>
          <cell r="N19">
            <v>374356.794</v>
          </cell>
        </row>
        <row r="20">
          <cell r="D20" t="str">
            <v>Market Share on total sales (%)</v>
          </cell>
          <cell r="E20">
            <v>0.4401854362433445</v>
          </cell>
          <cell r="F20">
            <v>3.203529335934035E-05</v>
          </cell>
          <cell r="G20">
            <v>0.05320533054922506</v>
          </cell>
          <cell r="H20">
            <v>0</v>
          </cell>
          <cell r="I20">
            <v>0</v>
          </cell>
          <cell r="J20">
            <v>0.4934228020859289</v>
          </cell>
          <cell r="K20">
            <v>0.07863791945187198</v>
          </cell>
          <cell r="L20">
            <v>0.13264314116212428</v>
          </cell>
          <cell r="M20">
            <v>0.21128106061399626</v>
          </cell>
          <cell r="N20">
            <v>0.010316774231717537</v>
          </cell>
        </row>
        <row r="23">
          <cell r="D23">
            <v>2008</v>
          </cell>
          <cell r="E23" t="str">
            <v>Endesa</v>
          </cell>
          <cell r="F23" t="str">
            <v>Pangue</v>
          </cell>
          <cell r="G23" t="str">
            <v>Pehuenche</v>
          </cell>
          <cell r="H23" t="str">
            <v>San Isidro</v>
          </cell>
          <cell r="I23" t="str">
            <v>Eco</v>
          </cell>
          <cell r="J23" t="str">
            <v>Endesa SIC Consolidated</v>
          </cell>
          <cell r="K23" t="str">
            <v>Celta</v>
          </cell>
          <cell r="L23" t="str">
            <v>GasAtacama</v>
          </cell>
          <cell r="M23" t="str">
            <v>Endesa SING Consolidated</v>
          </cell>
          <cell r="N23" t="str">
            <v>CACHOEIRA</v>
          </cell>
        </row>
        <row r="24">
          <cell r="D24" t="str">
            <v>(GWh)</v>
          </cell>
        </row>
        <row r="25">
          <cell r="D25" t="str">
            <v>Total generation</v>
          </cell>
          <cell r="E25">
            <v>12204.48017439617</v>
          </cell>
          <cell r="F25">
            <v>1762.6778829219818</v>
          </cell>
          <cell r="G25">
            <v>3589.4349742927484</v>
          </cell>
          <cell r="H25">
            <v>1289.2366262655823</v>
          </cell>
          <cell r="I25">
            <v>48.87723338511884</v>
          </cell>
          <cell r="J25">
            <v>18894.7068912616</v>
          </cell>
          <cell r="K25">
            <v>912.3942428953891</v>
          </cell>
          <cell r="L25">
            <v>1460.0300635</v>
          </cell>
          <cell r="M25">
            <v>2372.424306395389</v>
          </cell>
          <cell r="N25">
            <v>3307.6151520000003</v>
          </cell>
        </row>
        <row r="26">
          <cell r="D26" t="str">
            <v>Hydro generation</v>
          </cell>
          <cell r="E26">
            <v>8413.494217198482</v>
          </cell>
          <cell r="F26">
            <v>1762.6778829219818</v>
          </cell>
          <cell r="G26">
            <v>3589.4349742927484</v>
          </cell>
          <cell r="H26">
            <v>0</v>
          </cell>
          <cell r="I26">
            <v>18.458659626913075</v>
          </cell>
          <cell r="J26">
            <v>13784.065734040125</v>
          </cell>
          <cell r="K26">
            <v>0</v>
          </cell>
          <cell r="L26">
            <v>0</v>
          </cell>
          <cell r="M26">
            <v>0</v>
          </cell>
          <cell r="N26">
            <v>3307.6151520000003</v>
          </cell>
        </row>
        <row r="27">
          <cell r="D27" t="str">
            <v>Thermo generation</v>
          </cell>
          <cell r="E27">
            <v>3790.9859571976885</v>
          </cell>
          <cell r="F27">
            <v>0</v>
          </cell>
          <cell r="G27">
            <v>0</v>
          </cell>
          <cell r="H27">
            <v>1289.2366262655823</v>
          </cell>
          <cell r="I27">
            <v>0</v>
          </cell>
          <cell r="J27">
            <v>5080.222583463271</v>
          </cell>
          <cell r="K27">
            <v>912.3942428953891</v>
          </cell>
          <cell r="L27">
            <v>1460.0300635</v>
          </cell>
          <cell r="M27">
            <v>2372.424306395389</v>
          </cell>
          <cell r="N27">
            <v>0</v>
          </cell>
        </row>
        <row r="28">
          <cell r="D28" t="str">
            <v>Wind generation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30.41857375820577</v>
          </cell>
          <cell r="J28">
            <v>30.41857375820577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 t="str">
            <v>Purchases</v>
          </cell>
          <cell r="E29">
            <v>5009.206409203726</v>
          </cell>
          <cell r="F29">
            <v>198.27894941915952</v>
          </cell>
          <cell r="G29">
            <v>40.98310636716863</v>
          </cell>
          <cell r="H29">
            <v>0</v>
          </cell>
          <cell r="I29">
            <v>0</v>
          </cell>
          <cell r="J29">
            <v>252.043362498408</v>
          </cell>
          <cell r="K29">
            <v>150.78287910912474</v>
          </cell>
          <cell r="L29">
            <v>295.2082284999999</v>
          </cell>
          <cell r="M29">
            <v>445.99110760912464</v>
          </cell>
          <cell r="N29">
            <v>1089.8354824364264</v>
          </cell>
        </row>
        <row r="30">
          <cell r="D30" t="str">
            <v>    Purchases to related companies</v>
          </cell>
          <cell r="E30">
            <v>4798.146153072487</v>
          </cell>
          <cell r="F30">
            <v>198.27894941915952</v>
          </cell>
          <cell r="G30">
            <v>0</v>
          </cell>
          <cell r="H30">
            <v>0</v>
          </cell>
          <cell r="I30">
            <v>0</v>
          </cell>
          <cell r="J30">
            <v>4996.425102491647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 t="str">
            <v>    Purchases to other generators</v>
          </cell>
          <cell r="E31">
            <v>211.06025613123876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211.06025613123876</v>
          </cell>
          <cell r="K31">
            <v>0</v>
          </cell>
          <cell r="L31">
            <v>0</v>
          </cell>
          <cell r="M31">
            <v>0</v>
          </cell>
          <cell r="N31">
            <v>477.24105</v>
          </cell>
        </row>
        <row r="32">
          <cell r="D32" t="str">
            <v>    Purchases at spot</v>
          </cell>
          <cell r="E32">
            <v>0</v>
          </cell>
          <cell r="F32">
            <v>0</v>
          </cell>
          <cell r="G32">
            <v>40.98310636716863</v>
          </cell>
          <cell r="H32">
            <v>0</v>
          </cell>
          <cell r="I32">
            <v>0</v>
          </cell>
          <cell r="J32">
            <v>40.98310636716863</v>
          </cell>
          <cell r="K32">
            <v>150.78287910912474</v>
          </cell>
          <cell r="L32">
            <v>295.2082284999999</v>
          </cell>
          <cell r="M32">
            <v>445.99110760912464</v>
          </cell>
          <cell r="N32">
            <v>612.5944324364266</v>
          </cell>
        </row>
        <row r="33">
          <cell r="D33" t="str">
            <v>Transmission losses, pump and other consumption</v>
          </cell>
          <cell r="E33">
            <v>384.3134082022392</v>
          </cell>
          <cell r="F33">
            <v>0</v>
          </cell>
          <cell r="G33">
            <v>16.506477870766407</v>
          </cell>
          <cell r="H33">
            <v>0</v>
          </cell>
          <cell r="I33">
            <v>0</v>
          </cell>
          <cell r="J33">
            <v>400.8198860730056</v>
          </cell>
          <cell r="K33">
            <v>1.0788863828251594</v>
          </cell>
          <cell r="L33">
            <v>31.390710254</v>
          </cell>
          <cell r="M33">
            <v>32.46959663682516</v>
          </cell>
          <cell r="N33">
            <v>0</v>
          </cell>
        </row>
        <row r="34">
          <cell r="D34" t="str">
            <v>Total electricity sales</v>
          </cell>
          <cell r="E34">
            <v>16829.37317539766</v>
          </cell>
          <cell r="F34">
            <v>1960.956832341141</v>
          </cell>
          <cell r="G34">
            <v>3613.9116027891514</v>
          </cell>
          <cell r="H34">
            <v>1289.2366262655823</v>
          </cell>
          <cell r="I34">
            <v>48.87723338511884</v>
          </cell>
          <cell r="J34">
            <v>18745.930367687004</v>
          </cell>
          <cell r="K34">
            <v>1062.098235621689</v>
          </cell>
          <cell r="L34">
            <v>1723.8475817459996</v>
          </cell>
          <cell r="M34">
            <v>2785.9458173676885</v>
          </cell>
          <cell r="N34">
            <v>4397.449265636788</v>
          </cell>
        </row>
        <row r="35">
          <cell r="D35" t="str">
            <v>Sales at regulated prices</v>
          </cell>
          <cell r="E35">
            <v>11113.022200921156</v>
          </cell>
          <cell r="F35">
            <v>0.9245389193548388</v>
          </cell>
          <cell r="G35">
            <v>352.05199405589866</v>
          </cell>
          <cell r="H35">
            <v>0</v>
          </cell>
          <cell r="I35">
            <v>0</v>
          </cell>
          <cell r="J35">
            <v>11465.99873389641</v>
          </cell>
          <cell r="K35">
            <v>0</v>
          </cell>
          <cell r="L35">
            <v>700.1837188160001</v>
          </cell>
          <cell r="M35">
            <v>700.1837188160001</v>
          </cell>
          <cell r="N35">
            <v>1363.27662</v>
          </cell>
        </row>
        <row r="36">
          <cell r="D36" t="str">
            <v>Sales at unregulated prices</v>
          </cell>
          <cell r="E36">
            <v>3965.9470790052037</v>
          </cell>
          <cell r="F36">
            <v>0</v>
          </cell>
          <cell r="G36">
            <v>176.7519234870034</v>
          </cell>
          <cell r="H36">
            <v>0</v>
          </cell>
          <cell r="I36">
            <v>0</v>
          </cell>
          <cell r="J36">
            <v>4142.699002492207</v>
          </cell>
          <cell r="K36">
            <v>882.2895781091248</v>
          </cell>
          <cell r="L36">
            <v>1009.2354499299997</v>
          </cell>
          <cell r="M36">
            <v>1891.5250280391247</v>
          </cell>
          <cell r="N36">
            <v>2398.1550690000004</v>
          </cell>
        </row>
        <row r="37">
          <cell r="D37" t="str">
            <v>Sales at spot marginal cost</v>
          </cell>
          <cell r="E37">
            <v>1552.1249460521394</v>
          </cell>
          <cell r="F37">
            <v>0</v>
          </cell>
          <cell r="G37">
            <v>1585.107685246249</v>
          </cell>
          <cell r="H37">
            <v>0</v>
          </cell>
          <cell r="I37">
            <v>0</v>
          </cell>
          <cell r="J37">
            <v>3137.2326312983887</v>
          </cell>
          <cell r="K37">
            <v>179.80865751256405</v>
          </cell>
          <cell r="L37">
            <v>14.428412999999914</v>
          </cell>
          <cell r="M37">
            <v>194.23707051256397</v>
          </cell>
          <cell r="N37">
            <v>450.123714636788</v>
          </cell>
        </row>
        <row r="38">
          <cell r="D38" t="str">
            <v>Sales to related companies generators</v>
          </cell>
          <cell r="E38">
            <v>198.27894941915952</v>
          </cell>
          <cell r="F38">
            <v>1960.0322934217863</v>
          </cell>
          <cell r="G38">
            <v>1500</v>
          </cell>
          <cell r="H38">
            <v>1289.2366262655823</v>
          </cell>
          <cell r="I38">
            <v>48.87723338511884</v>
          </cell>
          <cell r="J38">
            <v>4996.425102491647</v>
          </cell>
          <cell r="K38">
            <v>0</v>
          </cell>
          <cell r="L38">
            <v>0</v>
          </cell>
          <cell r="M38">
            <v>0</v>
          </cell>
          <cell r="N38">
            <v>185.89386199999998</v>
          </cell>
        </row>
        <row r="39">
          <cell r="D39" t="str">
            <v>TOTAL SALES OF THE SYSTEM</v>
          </cell>
          <cell r="E39">
            <v>39594.24818723778</v>
          </cell>
          <cell r="F39">
            <v>39594.24818723778</v>
          </cell>
          <cell r="G39">
            <v>39594.24818723778</v>
          </cell>
          <cell r="H39">
            <v>39594.24818723778</v>
          </cell>
          <cell r="I39">
            <v>39594.24818723778</v>
          </cell>
          <cell r="J39">
            <v>39594.24818723778</v>
          </cell>
          <cell r="K39">
            <v>13218.91</v>
          </cell>
          <cell r="L39">
            <v>13218.91</v>
          </cell>
          <cell r="M39">
            <v>13218.91</v>
          </cell>
          <cell r="N39">
            <v>376953.4859999999</v>
          </cell>
        </row>
        <row r="40">
          <cell r="D40" t="str">
            <v>Market Share on total sales (%)</v>
          </cell>
          <cell r="E40">
            <v>0.42003813653264715</v>
          </cell>
          <cell r="F40">
            <v>2.3350333992522704E-05</v>
          </cell>
          <cell r="G40">
            <v>0.05338936081808261</v>
          </cell>
          <cell r="H40">
            <v>0</v>
          </cell>
          <cell r="I40">
            <v>0</v>
          </cell>
          <cell r="J40">
            <v>0.47345084768472223</v>
          </cell>
          <cell r="K40">
            <v>0.0803468845480973</v>
          </cell>
          <cell r="L40">
            <v>0.13040769486636944</v>
          </cell>
          <cell r="M40">
            <v>0.21075457941446676</v>
          </cell>
          <cell r="N40">
            <v>0.01117261296168724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ENERGY ALL"/>
      <sheetName val="CHILE"/>
      <sheetName val="Trim. Ant."/>
      <sheetName val="Trim. Final"/>
      <sheetName val="Aj-Trim. Ant."/>
      <sheetName val="Aj-Trim. Final"/>
      <sheetName val="POR EMPR Aj."/>
      <sheetName val="COMP. Aj."/>
      <sheetName val="ING &amp; CTOS"/>
      <sheetName val="Elim. Tr. Ant."/>
      <sheetName val="Elim. Tr. Final"/>
      <sheetName val="11"/>
      <sheetName val="11.1"/>
      <sheetName val="For Q"/>
    </sheetNames>
    <sheetDataSet>
      <sheetData sheetId="1">
        <row r="3">
          <cell r="D3" t="str">
            <v>1er sem. 2009</v>
          </cell>
          <cell r="E3" t="str">
            <v>Costanera</v>
          </cell>
          <cell r="F3" t="str">
            <v>Chocón</v>
          </cell>
          <cell r="G3" t="str">
            <v>Emgesa</v>
          </cell>
          <cell r="H3" t="str">
            <v>Edegel</v>
          </cell>
          <cell r="I3" t="str">
            <v>Chile</v>
          </cell>
          <cell r="J3" t="str">
            <v>Argentina</v>
          </cell>
          <cell r="K3" t="str">
            <v>Colombia</v>
          </cell>
          <cell r="L3" t="str">
            <v>Extranjero</v>
          </cell>
          <cell r="M3" t="str">
            <v>TOTAL</v>
          </cell>
        </row>
        <row r="4">
          <cell r="D4" t="str">
            <v>(GWh)</v>
          </cell>
          <cell r="M4" t="str">
            <v>Cons.</v>
          </cell>
        </row>
        <row r="5">
          <cell r="D5" t="str">
            <v>Total generación de energía</v>
          </cell>
          <cell r="E5">
            <v>5027.923396</v>
          </cell>
          <cell r="F5">
            <v>1533.4690383916584</v>
          </cell>
          <cell r="G5">
            <v>6633.668557482865</v>
          </cell>
          <cell r="H5">
            <v>4300.925382668316</v>
          </cell>
          <cell r="I5">
            <v>10374.971077617027</v>
          </cell>
          <cell r="J5">
            <v>6561.392434391659</v>
          </cell>
          <cell r="K5">
            <v>6633.668557482865</v>
          </cell>
          <cell r="L5">
            <v>17495.98637454284</v>
          </cell>
          <cell r="M5">
            <v>27870.95745215987</v>
          </cell>
        </row>
        <row r="6">
          <cell r="D6" t="str">
            <v>Generación hidroeléctrica</v>
          </cell>
          <cell r="E6">
            <v>0</v>
          </cell>
          <cell r="F6">
            <v>1533.4690383916584</v>
          </cell>
          <cell r="G6">
            <v>6294.305794700866</v>
          </cell>
          <cell r="H6">
            <v>2520.379514421367</v>
          </cell>
          <cell r="I6">
            <v>5982.063039489568</v>
          </cell>
          <cell r="J6">
            <v>1533.4690383916584</v>
          </cell>
          <cell r="K6">
            <v>6294.305794700866</v>
          </cell>
          <cell r="L6">
            <v>10348.15434751389</v>
          </cell>
          <cell r="M6">
            <v>16330.217387003457</v>
          </cell>
        </row>
        <row r="7">
          <cell r="D7" t="str">
            <v>Generación térmica</v>
          </cell>
          <cell r="E7">
            <v>5027.923396</v>
          </cell>
          <cell r="F7">
            <v>0</v>
          </cell>
          <cell r="G7">
            <v>339.36276278199966</v>
          </cell>
          <cell r="H7">
            <v>1780.5458682469493</v>
          </cell>
          <cell r="I7">
            <v>4365.013129977493</v>
          </cell>
          <cell r="J7">
            <v>5027.923396</v>
          </cell>
          <cell r="K7">
            <v>339.36276278199966</v>
          </cell>
          <cell r="L7">
            <v>7147.832027028949</v>
          </cell>
          <cell r="M7">
            <v>11512.845157006443</v>
          </cell>
        </row>
        <row r="8">
          <cell r="D8" t="str">
            <v>Generación eólica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27.89490814996534</v>
          </cell>
          <cell r="J8">
            <v>0</v>
          </cell>
          <cell r="K8">
            <v>0</v>
          </cell>
          <cell r="L8">
            <v>0</v>
          </cell>
          <cell r="M8">
            <v>27.89490814996534</v>
          </cell>
        </row>
        <row r="9">
          <cell r="D9" t="str">
            <v>Compras de energía</v>
          </cell>
          <cell r="E9">
            <v>70.958189</v>
          </cell>
          <cell r="F9">
            <v>216.9221484230564</v>
          </cell>
          <cell r="G9">
            <v>1831.2285226811055</v>
          </cell>
          <cell r="H9">
            <v>99.72183381080714</v>
          </cell>
          <cell r="I9">
            <v>363.74094693115694</v>
          </cell>
          <cell r="J9">
            <v>287.8803374230564</v>
          </cell>
          <cell r="K9">
            <v>1831.2285226811055</v>
          </cell>
          <cell r="L9">
            <v>2218.830693914969</v>
          </cell>
          <cell r="M9">
            <v>2582.571640846126</v>
          </cell>
        </row>
        <row r="10">
          <cell r="D10" t="str">
            <v>    Compras a empresas generadoras relacionadas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2382.8418945178314</v>
          </cell>
          <cell r="J10">
            <v>0</v>
          </cell>
          <cell r="K10">
            <v>0</v>
          </cell>
          <cell r="L10">
            <v>0</v>
          </cell>
          <cell r="M10">
            <v>2382.8418945178314</v>
          </cell>
        </row>
        <row r="11">
          <cell r="D11" t="str">
            <v>    Compras a otros generadores</v>
          </cell>
          <cell r="E11">
            <v>0</v>
          </cell>
          <cell r="F11">
            <v>0</v>
          </cell>
          <cell r="G11">
            <v>615.72459225</v>
          </cell>
          <cell r="H11">
            <v>0</v>
          </cell>
          <cell r="I11">
            <v>151.95293182781288</v>
          </cell>
          <cell r="J11">
            <v>0</v>
          </cell>
          <cell r="K11">
            <v>615.72459225</v>
          </cell>
          <cell r="L11">
            <v>615.72459225</v>
          </cell>
          <cell r="M11">
            <v>767.6775240778129</v>
          </cell>
        </row>
        <row r="12">
          <cell r="D12" t="str">
            <v>    Compras en el spot</v>
          </cell>
          <cell r="E12">
            <v>70.958189</v>
          </cell>
          <cell r="F12">
            <v>216.9221484230564</v>
          </cell>
          <cell r="G12">
            <v>1215.5039304311056</v>
          </cell>
          <cell r="H12">
            <v>99.72183381080714</v>
          </cell>
          <cell r="I12">
            <v>211.78801510334426</v>
          </cell>
          <cell r="J12">
            <v>287.8803374230564</v>
          </cell>
          <cell r="K12">
            <v>1215.5039304311056</v>
          </cell>
          <cell r="L12">
            <v>1603.1061016649692</v>
          </cell>
          <cell r="M12">
            <v>1814.8941167683133</v>
          </cell>
        </row>
        <row r="13">
          <cell r="D13" t="str">
            <v>Pérdidas de transmisión, consumos propios y otros</v>
          </cell>
          <cell r="E13">
            <v>46.777422</v>
          </cell>
          <cell r="F13">
            <v>0</v>
          </cell>
          <cell r="G13">
            <v>74.0358992544471</v>
          </cell>
          <cell r="H13">
            <v>105.33754703146955</v>
          </cell>
          <cell r="I13">
            <v>223.39690322928968</v>
          </cell>
          <cell r="J13">
            <v>46.777422</v>
          </cell>
          <cell r="K13">
            <v>74.0358992544471</v>
          </cell>
          <cell r="L13">
            <v>226.15086828591666</v>
          </cell>
          <cell r="M13">
            <v>449.54777151520636</v>
          </cell>
        </row>
        <row r="14">
          <cell r="D14" t="str">
            <v>Total ventas de energía</v>
          </cell>
          <cell r="E14">
            <v>5052.104163</v>
          </cell>
          <cell r="F14">
            <v>1750.3911868147147</v>
          </cell>
          <cell r="G14">
            <v>8390.861180909526</v>
          </cell>
          <cell r="H14">
            <v>4295.309669447653</v>
          </cell>
          <cell r="I14">
            <v>10515.315121318892</v>
          </cell>
          <cell r="J14">
            <v>6802.495349814715</v>
          </cell>
          <cell r="K14">
            <v>8390.861180909526</v>
          </cell>
          <cell r="L14">
            <v>19488.666200171894</v>
          </cell>
          <cell r="M14">
            <v>30003.981321490784</v>
          </cell>
        </row>
        <row r="15">
          <cell r="D15" t="str">
            <v>Ventas a precios regulados</v>
          </cell>
          <cell r="E15">
            <v>0</v>
          </cell>
          <cell r="F15">
            <v>0</v>
          </cell>
          <cell r="G15">
            <v>4182.91238899</v>
          </cell>
          <cell r="H15">
            <v>1954.1886556538807</v>
          </cell>
          <cell r="I15">
            <v>5738.696857215868</v>
          </cell>
          <cell r="J15">
            <v>0</v>
          </cell>
          <cell r="K15">
            <v>4182.91238899</v>
          </cell>
          <cell r="L15">
            <v>6137.101044643881</v>
          </cell>
          <cell r="M15">
            <v>11875.797901859749</v>
          </cell>
        </row>
        <row r="16">
          <cell r="D16" t="str">
            <v>Ventas a precios no regulados</v>
          </cell>
          <cell r="E16">
            <v>423.34160299999996</v>
          </cell>
          <cell r="F16">
            <v>656.9509796148571</v>
          </cell>
          <cell r="G16">
            <v>1199.8941936411784</v>
          </cell>
          <cell r="H16">
            <v>2031.987741217642</v>
          </cell>
          <cell r="I16">
            <v>3307.5734594679807</v>
          </cell>
          <cell r="J16">
            <v>1080.292582614857</v>
          </cell>
          <cell r="K16">
            <v>1199.8941936411784</v>
          </cell>
          <cell r="L16">
            <v>4312.174517473677</v>
          </cell>
          <cell r="M16">
            <v>7619.747976941658</v>
          </cell>
        </row>
        <row r="17">
          <cell r="D17" t="str">
            <v>Ventas al spot</v>
          </cell>
          <cell r="E17">
            <v>4628.76256</v>
          </cell>
          <cell r="F17">
            <v>1093.4402071998575</v>
          </cell>
          <cell r="G17">
            <v>3008.054598278347</v>
          </cell>
          <cell r="H17">
            <v>309.1332725761303</v>
          </cell>
          <cell r="I17">
            <v>1469.0448046350448</v>
          </cell>
          <cell r="J17">
            <v>5722.202767199858</v>
          </cell>
          <cell r="K17">
            <v>3008.054598278347</v>
          </cell>
          <cell r="L17">
            <v>9039.390638054334</v>
          </cell>
          <cell r="M17">
            <v>10508.435442689379</v>
          </cell>
        </row>
        <row r="18">
          <cell r="D18" t="str">
            <v>Ventas a empresas generadoras relacionadas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2382.841894517832</v>
          </cell>
          <cell r="J18">
            <v>0</v>
          </cell>
          <cell r="K18">
            <v>0</v>
          </cell>
          <cell r="L18">
            <v>0</v>
          </cell>
          <cell r="M18">
            <v>2382.841894517832</v>
          </cell>
        </row>
        <row r="19">
          <cell r="D19" t="str">
            <v>VENTAS TOTALES DEL SISTEMA</v>
          </cell>
          <cell r="E19">
            <v>51937.5</v>
          </cell>
          <cell r="F19">
            <v>51937.5</v>
          </cell>
          <cell r="G19">
            <v>39668.24</v>
          </cell>
          <cell r="H19">
            <v>13363.051307635847</v>
          </cell>
          <cell r="I19">
            <v>26350.354836553983</v>
          </cell>
          <cell r="J19">
            <v>51937.5</v>
          </cell>
          <cell r="K19">
            <v>39668.24</v>
          </cell>
        </row>
        <row r="20">
          <cell r="D20" t="str">
            <v>Participación sobre las ventas (%)</v>
          </cell>
          <cell r="E20">
            <v>0.09727276366787004</v>
          </cell>
          <cell r="F20">
            <v>0.03370187603975383</v>
          </cell>
          <cell r="G20">
            <v>0.21152592554924357</v>
          </cell>
          <cell r="H20">
            <v>0.3214318025549485</v>
          </cell>
          <cell r="I20">
            <v>0.39905781863444734</v>
          </cell>
          <cell r="J20">
            <v>0.13097463970762388</v>
          </cell>
          <cell r="K20">
            <v>0.21152592554924357</v>
          </cell>
        </row>
        <row r="23">
          <cell r="D23" t="str">
            <v>1er sem. 2008</v>
          </cell>
          <cell r="E23" t="str">
            <v>Costanera</v>
          </cell>
          <cell r="F23" t="str">
            <v>Chocón</v>
          </cell>
          <cell r="G23" t="str">
            <v>Emgesa</v>
          </cell>
          <cell r="H23" t="str">
            <v>Edegel</v>
          </cell>
          <cell r="I23" t="str">
            <v>Chile</v>
          </cell>
          <cell r="J23" t="str">
            <v>Argentina</v>
          </cell>
          <cell r="K23" t="str">
            <v>Colombia</v>
          </cell>
          <cell r="L23" t="str">
            <v>Extranjero</v>
          </cell>
          <cell r="M23" t="str">
            <v>TOTAL</v>
          </cell>
        </row>
        <row r="24">
          <cell r="D24" t="str">
            <v>(GWh)</v>
          </cell>
          <cell r="M24" t="str">
            <v>Cons.</v>
          </cell>
        </row>
        <row r="25">
          <cell r="D25" t="str">
            <v>Total generación de energía</v>
          </cell>
          <cell r="E25">
            <v>4638.501661</v>
          </cell>
          <cell r="F25">
            <v>700.7120126566275</v>
          </cell>
          <cell r="G25">
            <v>6004.447359416512</v>
          </cell>
          <cell r="H25">
            <v>4119.089743630329</v>
          </cell>
          <cell r="I25">
            <v>9850.191263414523</v>
          </cell>
          <cell r="J25">
            <v>5339.213673656628</v>
          </cell>
          <cell r="K25">
            <v>6004.447359416512</v>
          </cell>
          <cell r="L25">
            <v>15462.75077670347</v>
          </cell>
          <cell r="M25">
            <v>25312.942040117992</v>
          </cell>
        </row>
        <row r="26">
          <cell r="D26" t="str">
            <v>Generación hidroeléctrica</v>
          </cell>
          <cell r="E26">
            <v>0</v>
          </cell>
          <cell r="F26">
            <v>700.7120126566275</v>
          </cell>
          <cell r="G26">
            <v>5689.586540834512</v>
          </cell>
          <cell r="H26">
            <v>2374.746350612162</v>
          </cell>
          <cell r="I26">
            <v>5320.044577633779</v>
          </cell>
          <cell r="J26">
            <v>700.7120126566275</v>
          </cell>
          <cell r="K26">
            <v>5689.586540834512</v>
          </cell>
          <cell r="L26">
            <v>8765.0449041033</v>
          </cell>
          <cell r="M26">
            <v>14085.089481737079</v>
          </cell>
        </row>
        <row r="27">
          <cell r="D27" t="str">
            <v>Generación térmica</v>
          </cell>
          <cell r="E27">
            <v>4638.501661</v>
          </cell>
          <cell r="F27">
            <v>0</v>
          </cell>
          <cell r="G27">
            <v>314.8608185820003</v>
          </cell>
          <cell r="H27">
            <v>1744.3433930181673</v>
          </cell>
          <cell r="I27">
            <v>4517.691119996481</v>
          </cell>
          <cell r="J27">
            <v>4638.501661</v>
          </cell>
          <cell r="K27">
            <v>314.8608185820003</v>
          </cell>
          <cell r="L27">
            <v>6697.705872600168</v>
          </cell>
          <cell r="M27">
            <v>11215.396992596648</v>
          </cell>
        </row>
        <row r="28">
          <cell r="D28" t="str">
            <v>Compras de energía</v>
          </cell>
          <cell r="E28">
            <v>43.057351</v>
          </cell>
          <cell r="F28">
            <v>366.0827184285831</v>
          </cell>
          <cell r="G28">
            <v>1980.0415733043847</v>
          </cell>
          <cell r="H28">
            <v>167.14401258641635</v>
          </cell>
          <cell r="I28">
            <v>419.130020975093</v>
          </cell>
          <cell r="J28">
            <v>409.1400694285831</v>
          </cell>
          <cell r="K28">
            <v>1980.0415733043847</v>
          </cell>
          <cell r="L28">
            <v>2556.325655319384</v>
          </cell>
          <cell r="M28">
            <v>2975.455676294477</v>
          </cell>
        </row>
        <row r="29">
          <cell r="D29" t="str">
            <v>    Compras a empresas generadoras relacionadas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2487.714049041564</v>
          </cell>
          <cell r="J29">
            <v>0</v>
          </cell>
          <cell r="K29">
            <v>0</v>
          </cell>
          <cell r="L29">
            <v>0</v>
          </cell>
          <cell r="M29">
            <v>2487.714049041564</v>
          </cell>
        </row>
        <row r="30">
          <cell r="D30" t="str">
            <v>    Compras a otros generadores</v>
          </cell>
          <cell r="E30">
            <v>0</v>
          </cell>
          <cell r="F30">
            <v>0</v>
          </cell>
          <cell r="G30">
            <v>450.68173153999993</v>
          </cell>
          <cell r="H30">
            <v>0</v>
          </cell>
          <cell r="I30">
            <v>168.02989660792466</v>
          </cell>
          <cell r="J30">
            <v>0</v>
          </cell>
          <cell r="K30">
            <v>450.68173153999993</v>
          </cell>
          <cell r="L30">
            <v>450.68173153999993</v>
          </cell>
          <cell r="M30">
            <v>618.7116281479246</v>
          </cell>
        </row>
        <row r="31">
          <cell r="D31" t="str">
            <v>    Compras en el spot</v>
          </cell>
          <cell r="E31">
            <v>43.057351</v>
          </cell>
          <cell r="F31">
            <v>366.0827184285831</v>
          </cell>
          <cell r="G31">
            <v>1529.3598417643848</v>
          </cell>
          <cell r="H31">
            <v>167.14401258641635</v>
          </cell>
          <cell r="I31">
            <v>251.10012436716858</v>
          </cell>
          <cell r="J31">
            <v>409.1400694285831</v>
          </cell>
          <cell r="K31">
            <v>1529.3598417643848</v>
          </cell>
          <cell r="L31">
            <v>2105.6439237793843</v>
          </cell>
          <cell r="M31">
            <v>2356.744048146553</v>
          </cell>
        </row>
        <row r="32">
          <cell r="D32" t="str">
            <v>Pérdidas de transmisión, consumos propios y otros</v>
          </cell>
          <cell r="E32">
            <v>42.709546</v>
          </cell>
          <cell r="F32">
            <v>0</v>
          </cell>
          <cell r="G32">
            <v>93.84559593000002</v>
          </cell>
          <cell r="H32">
            <v>92.27587193263749</v>
          </cell>
          <cell r="I32">
            <v>201.53654974609466</v>
          </cell>
          <cell r="J32">
            <v>42.709546</v>
          </cell>
          <cell r="K32">
            <v>93.84559593000002</v>
          </cell>
          <cell r="L32">
            <v>228.83101386263752</v>
          </cell>
          <cell r="M32">
            <v>430.3675636087322</v>
          </cell>
        </row>
        <row r="33">
          <cell r="D33" t="str">
            <v>Total ventas de energía</v>
          </cell>
          <cell r="E33">
            <v>4638.849466</v>
          </cell>
          <cell r="F33">
            <v>1066.79473108521</v>
          </cell>
          <cell r="G33">
            <v>7890.643336790898</v>
          </cell>
          <cell r="H33">
            <v>4193.957884284107</v>
          </cell>
          <cell r="I33">
            <v>10067.521423052198</v>
          </cell>
          <cell r="J33">
            <v>5705.64419708521</v>
          </cell>
          <cell r="K33">
            <v>7890.643336790898</v>
          </cell>
          <cell r="L33">
            <v>17790.245418160215</v>
          </cell>
          <cell r="M33">
            <v>27857.76684121241</v>
          </cell>
        </row>
        <row r="34">
          <cell r="D34" t="str">
            <v>Ventas a precios regulados</v>
          </cell>
          <cell r="E34">
            <v>0</v>
          </cell>
          <cell r="F34">
            <v>0</v>
          </cell>
          <cell r="G34">
            <v>4180.892220812</v>
          </cell>
          <cell r="H34">
            <v>1781.9443516153444</v>
          </cell>
          <cell r="I34">
            <v>6171.160043263973</v>
          </cell>
          <cell r="J34">
            <v>0</v>
          </cell>
          <cell r="K34">
            <v>4180.892220812</v>
          </cell>
          <cell r="L34">
            <v>5962.836572427344</v>
          </cell>
          <cell r="M34">
            <v>12133.996615691318</v>
          </cell>
        </row>
        <row r="35">
          <cell r="D35" t="str">
            <v>Ventas a precios no regulados</v>
          </cell>
          <cell r="E35">
            <v>537.873734</v>
          </cell>
          <cell r="F35">
            <v>680.6238540216459</v>
          </cell>
          <cell r="G35">
            <v>1214.0908937943102</v>
          </cell>
          <cell r="H35">
            <v>2256.193363403792</v>
          </cell>
          <cell r="I35">
            <v>2958.72035018551</v>
          </cell>
          <cell r="J35">
            <v>1218.497588021646</v>
          </cell>
          <cell r="K35">
            <v>1214.0908937943102</v>
          </cell>
          <cell r="L35">
            <v>4688.781845219748</v>
          </cell>
          <cell r="M35">
            <v>7647.502195405258</v>
          </cell>
        </row>
        <row r="36">
          <cell r="D36" t="str">
            <v>Ventas al spot</v>
          </cell>
          <cell r="E36">
            <v>4100.975732</v>
          </cell>
          <cell r="F36">
            <v>386.17087706356426</v>
          </cell>
          <cell r="G36">
            <v>2495.660222184587</v>
          </cell>
          <cell r="H36">
            <v>155.8201692649713</v>
          </cell>
          <cell r="I36">
            <v>937.6410296027144</v>
          </cell>
          <cell r="J36">
            <v>4487.146609063564</v>
          </cell>
          <cell r="K36">
            <v>2495.660222184587</v>
          </cell>
          <cell r="L36">
            <v>7138.627000513122</v>
          </cell>
          <cell r="M36">
            <v>8076.268030115836</v>
          </cell>
        </row>
        <row r="37">
          <cell r="D37" t="str">
            <v>Ventas a empresas generadoras relacionadas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2487.414049041564</v>
          </cell>
          <cell r="J37">
            <v>0</v>
          </cell>
          <cell r="K37">
            <v>0</v>
          </cell>
          <cell r="L37">
            <v>0</v>
          </cell>
          <cell r="M37">
            <v>2487.414049041564</v>
          </cell>
        </row>
        <row r="38">
          <cell r="D38" t="str">
            <v>VENTAS TOTALES DEL SISTEMA</v>
          </cell>
          <cell r="E38">
            <v>52773.2</v>
          </cell>
          <cell r="F38">
            <v>52773.2</v>
          </cell>
          <cell r="G38">
            <v>36279.65</v>
          </cell>
          <cell r="H38">
            <v>13297.914321521652</v>
          </cell>
          <cell r="I38">
            <v>26300.362800591723</v>
          </cell>
          <cell r="J38">
            <v>52773.2</v>
          </cell>
          <cell r="K38">
            <v>36279.65</v>
          </cell>
        </row>
        <row r="39">
          <cell r="D39" t="str">
            <v>Participación sobre las ventas (%)</v>
          </cell>
          <cell r="E39">
            <v>0.0879016141905361</v>
          </cell>
          <cell r="F39">
            <v>0.020214706159285587</v>
          </cell>
          <cell r="G39">
            <v>0.21749502370587637</v>
          </cell>
          <cell r="H39">
            <v>0.3153846372356685</v>
          </cell>
          <cell r="I39">
            <v>0.3827902108949498</v>
          </cell>
          <cell r="J39">
            <v>0.1081163203498217</v>
          </cell>
          <cell r="K39">
            <v>0.21749502370587637</v>
          </cell>
        </row>
      </sheetData>
      <sheetData sheetId="2">
        <row r="3">
          <cell r="D3" t="str">
            <v>1er sem. 2009</v>
          </cell>
          <cell r="E3" t="str">
            <v>Endesa</v>
          </cell>
          <cell r="F3" t="str">
            <v>Pangue</v>
          </cell>
          <cell r="G3" t="str">
            <v>Pehuenche</v>
          </cell>
          <cell r="H3" t="str">
            <v>San Isidro</v>
          </cell>
          <cell r="I3" t="str">
            <v>Eco</v>
          </cell>
          <cell r="J3" t="str">
            <v>Endesa SIC Consolidada</v>
          </cell>
          <cell r="K3" t="str">
            <v>Celta</v>
          </cell>
          <cell r="L3" t="str">
            <v>GasAtacama</v>
          </cell>
          <cell r="M3" t="str">
            <v>Endesa SING Consolidada</v>
          </cell>
          <cell r="N3" t="str">
            <v>Total Chile Consolidado</v>
          </cell>
        </row>
        <row r="4">
          <cell r="D4" t="str">
            <v>(GWh)</v>
          </cell>
        </row>
        <row r="5">
          <cell r="D5" t="str">
            <v>Total generación de energía</v>
          </cell>
          <cell r="E5">
            <v>6336.707695066607</v>
          </cell>
          <cell r="F5">
            <v>530.0321276293973</v>
          </cell>
          <cell r="G5">
            <v>1373.757280593345</v>
          </cell>
          <cell r="H5">
            <v>877.579861147728</v>
          </cell>
          <cell r="I5">
            <v>27.89490814996534</v>
          </cell>
          <cell r="J5">
            <v>9145.971872587043</v>
          </cell>
          <cell r="K5">
            <v>430.8663760621277</v>
          </cell>
          <cell r="L5">
            <v>798.1328289678552</v>
          </cell>
          <cell r="M5">
            <v>1228.999205029983</v>
          </cell>
          <cell r="N5">
            <v>10374.971077617027</v>
          </cell>
        </row>
        <row r="6">
          <cell r="D6" t="str">
            <v>Generación hidroeléctrica</v>
          </cell>
          <cell r="E6">
            <v>4078.2736312668253</v>
          </cell>
          <cell r="F6">
            <v>530.0321276293973</v>
          </cell>
          <cell r="G6">
            <v>1373.757280593345</v>
          </cell>
          <cell r="H6">
            <v>0</v>
          </cell>
          <cell r="I6">
            <v>0</v>
          </cell>
          <cell r="J6">
            <v>5982.063039489568</v>
          </cell>
          <cell r="K6">
            <v>0</v>
          </cell>
          <cell r="L6">
            <v>0</v>
          </cell>
          <cell r="M6">
            <v>0</v>
          </cell>
          <cell r="N6">
            <v>5982.063039489568</v>
          </cell>
        </row>
        <row r="7">
          <cell r="D7" t="str">
            <v>Generación térmica</v>
          </cell>
          <cell r="E7">
            <v>2258.4340637997816</v>
          </cell>
          <cell r="F7">
            <v>0</v>
          </cell>
          <cell r="G7">
            <v>0</v>
          </cell>
          <cell r="H7">
            <v>877.579861147728</v>
          </cell>
          <cell r="I7">
            <v>0</v>
          </cell>
          <cell r="J7">
            <v>3136.0139249475096</v>
          </cell>
          <cell r="K7">
            <v>430.8663760621277</v>
          </cell>
          <cell r="L7">
            <v>798.1328289678552</v>
          </cell>
          <cell r="M7">
            <v>1228.999205029983</v>
          </cell>
          <cell r="N7">
            <v>4365.013129977493</v>
          </cell>
        </row>
        <row r="8">
          <cell r="D8" t="str">
            <v>Generación eólica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27.89490814996534</v>
          </cell>
          <cell r="J8">
            <v>27.89490814996534</v>
          </cell>
          <cell r="K8">
            <v>0</v>
          </cell>
          <cell r="L8">
            <v>0</v>
          </cell>
          <cell r="M8">
            <v>0</v>
          </cell>
          <cell r="N8">
            <v>27.89490814996534</v>
          </cell>
        </row>
        <row r="9">
          <cell r="D9" t="str">
            <v>Compras de energía</v>
          </cell>
          <cell r="E9">
            <v>2432.744685332532</v>
          </cell>
          <cell r="F9">
            <v>102.05014101311248</v>
          </cell>
          <cell r="G9">
            <v>0</v>
          </cell>
          <cell r="H9">
            <v>0</v>
          </cell>
          <cell r="I9">
            <v>0</v>
          </cell>
          <cell r="J9">
            <v>151.9529318278128</v>
          </cell>
          <cell r="K9">
            <v>93.70775207119966</v>
          </cell>
          <cell r="L9">
            <v>118.0802630321446</v>
          </cell>
          <cell r="M9">
            <v>211.78801510334426</v>
          </cell>
          <cell r="N9">
            <v>363.74094693115694</v>
          </cell>
        </row>
        <row r="10">
          <cell r="D10" t="str">
            <v>    Compras a empresas generadoras relacionadas</v>
          </cell>
          <cell r="E10">
            <v>2280.791753504719</v>
          </cell>
          <cell r="F10">
            <v>102.05014101311248</v>
          </cell>
          <cell r="G10">
            <v>0</v>
          </cell>
          <cell r="H10">
            <v>0</v>
          </cell>
          <cell r="I10">
            <v>0</v>
          </cell>
          <cell r="J10">
            <v>2382.8418945178314</v>
          </cell>
          <cell r="K10">
            <v>0</v>
          </cell>
          <cell r="L10">
            <v>0</v>
          </cell>
          <cell r="M10">
            <v>0</v>
          </cell>
          <cell r="N10">
            <v>2382.8418945178314</v>
          </cell>
        </row>
        <row r="11">
          <cell r="D11" t="str">
            <v>    Compras a otros generadores</v>
          </cell>
          <cell r="E11">
            <v>151.95293182781288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151.95293182781288</v>
          </cell>
          <cell r="K11">
            <v>0</v>
          </cell>
          <cell r="L11">
            <v>0</v>
          </cell>
          <cell r="M11">
            <v>0</v>
          </cell>
          <cell r="N11">
            <v>151.95293182781288</v>
          </cell>
        </row>
        <row r="12">
          <cell r="D12" t="str">
            <v>    Compras en el spot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93.70775207119966</v>
          </cell>
          <cell r="L12">
            <v>118.0802630321446</v>
          </cell>
          <cell r="M12">
            <v>211.78801510334426</v>
          </cell>
          <cell r="N12">
            <v>211.78801510334426</v>
          </cell>
        </row>
        <row r="13">
          <cell r="D13" t="str">
            <v>Pérdidas de transmisión, consumos propios y otros</v>
          </cell>
          <cell r="E13">
            <v>199.5399800952924</v>
          </cell>
          <cell r="F13">
            <v>0</v>
          </cell>
          <cell r="G13">
            <v>6.317399343997387</v>
          </cell>
          <cell r="H13">
            <v>0</v>
          </cell>
          <cell r="I13">
            <v>0</v>
          </cell>
          <cell r="J13">
            <v>205.8573794392898</v>
          </cell>
          <cell r="K13">
            <v>0</v>
          </cell>
          <cell r="L13">
            <v>17.539523789999883</v>
          </cell>
          <cell r="M13">
            <v>17.539523789999883</v>
          </cell>
          <cell r="N13">
            <v>223.39690322928968</v>
          </cell>
        </row>
        <row r="14">
          <cell r="D14" t="str">
            <v>Total ventas de energía</v>
          </cell>
          <cell r="E14">
            <v>8569.912400303847</v>
          </cell>
          <cell r="F14">
            <v>632.0822686425097</v>
          </cell>
          <cell r="G14">
            <v>1367.439881249348</v>
          </cell>
          <cell r="H14">
            <v>877.5798611477281</v>
          </cell>
          <cell r="I14">
            <v>27.89490814996534</v>
          </cell>
          <cell r="J14">
            <v>9092.067424975568</v>
          </cell>
          <cell r="K14">
            <v>524.5741281333273</v>
          </cell>
          <cell r="L14">
            <v>898.67356821</v>
          </cell>
          <cell r="M14">
            <v>1423.2476963433273</v>
          </cell>
          <cell r="N14">
            <v>10515.315121318894</v>
          </cell>
        </row>
        <row r="15">
          <cell r="D15" t="str">
            <v>Ventas a precios regulados</v>
          </cell>
          <cell r="E15">
            <v>5557.0218014399015</v>
          </cell>
          <cell r="F15">
            <v>0.565284435483871</v>
          </cell>
          <cell r="G15">
            <v>181.10977134048295</v>
          </cell>
          <cell r="H15">
            <v>0</v>
          </cell>
          <cell r="I15">
            <v>0</v>
          </cell>
          <cell r="J15">
            <v>5738.696857215868</v>
          </cell>
          <cell r="K15">
            <v>0</v>
          </cell>
          <cell r="L15">
            <v>348.82915971</v>
          </cell>
          <cell r="M15">
            <v>348.82915971</v>
          </cell>
          <cell r="N15">
            <v>6087.526016925867</v>
          </cell>
        </row>
        <row r="16">
          <cell r="D16" t="str">
            <v>Ventas a precios no regulados</v>
          </cell>
          <cell r="E16">
            <v>1873.4712021233859</v>
          </cell>
          <cell r="F16">
            <v>0</v>
          </cell>
          <cell r="G16">
            <v>87.43303278065478</v>
          </cell>
          <cell r="H16">
            <v>0</v>
          </cell>
          <cell r="I16">
            <v>0</v>
          </cell>
          <cell r="J16">
            <v>1960.9042349040405</v>
          </cell>
          <cell r="K16">
            <v>467.43873885394004</v>
          </cell>
          <cell r="L16">
            <v>530.4013259999999</v>
          </cell>
          <cell r="M16">
            <v>997.84006485394</v>
          </cell>
          <cell r="N16">
            <v>2958.7442997579806</v>
          </cell>
        </row>
        <row r="17">
          <cell r="D17" t="str">
            <v>Ventas al spot</v>
          </cell>
          <cell r="E17">
            <v>1037.3692557274471</v>
          </cell>
          <cell r="F17">
            <v>0</v>
          </cell>
          <cell r="G17">
            <v>355.09707712821023</v>
          </cell>
          <cell r="H17">
            <v>0</v>
          </cell>
          <cell r="I17">
            <v>0</v>
          </cell>
          <cell r="J17">
            <v>1392.4663328556574</v>
          </cell>
          <cell r="K17">
            <v>57.13538927938728</v>
          </cell>
          <cell r="L17">
            <v>19.443082500000028</v>
          </cell>
          <cell r="M17">
            <v>76.57847177938731</v>
          </cell>
          <cell r="N17">
            <v>1469.0448046350448</v>
          </cell>
        </row>
        <row r="18">
          <cell r="D18" t="str">
            <v>Ventas a empresas generadoras relacionadas</v>
          </cell>
          <cell r="E18">
            <v>102.05014101311248</v>
          </cell>
          <cell r="F18">
            <v>631.5169842070259</v>
          </cell>
          <cell r="G18">
            <v>743.8</v>
          </cell>
          <cell r="H18">
            <v>877.5798611477281</v>
          </cell>
          <cell r="I18">
            <v>27.89490814996534</v>
          </cell>
          <cell r="J18">
            <v>2382.841894517832</v>
          </cell>
          <cell r="K18">
            <v>0</v>
          </cell>
          <cell r="L18">
            <v>0</v>
          </cell>
          <cell r="M18">
            <v>0</v>
          </cell>
          <cell r="N18">
            <v>2382.841894517832</v>
          </cell>
        </row>
        <row r="19">
          <cell r="D19" t="str">
            <v>VENTAS TOTALES DEL SISTEMA</v>
          </cell>
          <cell r="E19">
            <v>19520.254836553984</v>
          </cell>
          <cell r="F19">
            <v>19520.254836553984</v>
          </cell>
          <cell r="G19">
            <v>19520.254836553984</v>
          </cell>
          <cell r="H19">
            <v>19520.254836553984</v>
          </cell>
          <cell r="I19">
            <v>19520.254836553984</v>
          </cell>
          <cell r="J19">
            <v>19520.254836553984</v>
          </cell>
          <cell r="K19">
            <v>6830.1</v>
          </cell>
          <cell r="L19">
            <v>6830.1</v>
          </cell>
          <cell r="M19">
            <v>6830.1</v>
          </cell>
          <cell r="N19">
            <v>26350.354836553983</v>
          </cell>
        </row>
        <row r="20">
          <cell r="D20" t="str">
            <v>Participación sobre las ventas (%)</v>
          </cell>
          <cell r="E20">
            <v>0.4337987557126386</v>
          </cell>
          <cell r="F20">
            <v>2.89588655587277E-05</v>
          </cell>
          <cell r="G20">
            <v>0.03194834731775677</v>
          </cell>
          <cell r="H20">
            <v>0</v>
          </cell>
          <cell r="I20">
            <v>0</v>
          </cell>
          <cell r="J20">
            <v>0.4657760618959541</v>
          </cell>
          <cell r="K20">
            <v>0.07680328664782762</v>
          </cell>
          <cell r="L20">
            <v>0.13157546276189225</v>
          </cell>
          <cell r="M20">
            <v>0.20837874940971987</v>
          </cell>
          <cell r="N20">
            <v>0.39905781863444734</v>
          </cell>
        </row>
        <row r="23">
          <cell r="D23" t="str">
            <v>1er sem. 2008</v>
          </cell>
          <cell r="E23" t="str">
            <v>Endesa</v>
          </cell>
          <cell r="F23" t="str">
            <v>Pangue</v>
          </cell>
          <cell r="G23" t="str">
            <v>Pehuenche</v>
          </cell>
          <cell r="H23" t="str">
            <v>San Isidro</v>
          </cell>
          <cell r="I23" t="str">
            <v>Eco</v>
          </cell>
          <cell r="J23" t="str">
            <v>Endesa SIC Consolidada</v>
          </cell>
          <cell r="K23" t="str">
            <v>Celta</v>
          </cell>
          <cell r="L23" t="str">
            <v>GasAtacama</v>
          </cell>
          <cell r="M23" t="str">
            <v>Endesa SING Consolidada</v>
          </cell>
          <cell r="N23" t="str">
            <v>Total Chile Consolidado</v>
          </cell>
        </row>
        <row r="24">
          <cell r="D24" t="str">
            <v>(GWh)</v>
          </cell>
        </row>
        <row r="25">
          <cell r="D25" t="str">
            <v>Total generación de energía</v>
          </cell>
          <cell r="E25">
            <v>5875.119940898482</v>
          </cell>
          <cell r="F25">
            <v>458.8658017475071</v>
          </cell>
          <cell r="G25">
            <v>1397.252612992749</v>
          </cell>
          <cell r="H25">
            <v>930.3351466010915</v>
          </cell>
          <cell r="I25">
            <v>13.474915779304505</v>
          </cell>
          <cell r="J25">
            <v>8675.048418019132</v>
          </cell>
          <cell r="K25">
            <v>536.2368278953893</v>
          </cell>
          <cell r="L25">
            <v>638.9060175000001</v>
          </cell>
          <cell r="M25">
            <v>1175.1428453953895</v>
          </cell>
          <cell r="N25">
            <v>9850.191263414523</v>
          </cell>
        </row>
        <row r="26">
          <cell r="D26" t="str">
            <v>Generación hidroeléctrica</v>
          </cell>
          <cell r="E26">
            <v>3462.9068128984823</v>
          </cell>
          <cell r="F26">
            <v>458.8658017475071</v>
          </cell>
          <cell r="G26">
            <v>1397.252612992749</v>
          </cell>
          <cell r="H26">
            <v>0</v>
          </cell>
          <cell r="I26">
            <v>1.0193499950408935</v>
          </cell>
          <cell r="J26">
            <v>5320.044577633779</v>
          </cell>
          <cell r="K26">
            <v>0</v>
          </cell>
          <cell r="L26">
            <v>0</v>
          </cell>
          <cell r="M26">
            <v>0</v>
          </cell>
          <cell r="N26">
            <v>5320.044577633779</v>
          </cell>
        </row>
        <row r="27">
          <cell r="D27" t="str">
            <v>Generación térmica</v>
          </cell>
          <cell r="E27">
            <v>2412.213128</v>
          </cell>
          <cell r="F27">
            <v>0</v>
          </cell>
          <cell r="G27">
            <v>0</v>
          </cell>
          <cell r="H27">
            <v>930.3351466010915</v>
          </cell>
          <cell r="I27">
            <v>0</v>
          </cell>
          <cell r="J27">
            <v>3342.548274601091</v>
          </cell>
          <cell r="K27">
            <v>536.2368278953893</v>
          </cell>
          <cell r="L27">
            <v>638.9060175000001</v>
          </cell>
          <cell r="M27">
            <v>1175.1428453953895</v>
          </cell>
          <cell r="N27">
            <v>4517.691119996481</v>
          </cell>
        </row>
        <row r="28">
          <cell r="D28" t="str">
            <v>Generación eólica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12.45556578426361</v>
          </cell>
          <cell r="J28">
            <v>12.45556578426361</v>
          </cell>
          <cell r="K28">
            <v>0</v>
          </cell>
          <cell r="L28">
            <v>0</v>
          </cell>
          <cell r="M28">
            <v>0</v>
          </cell>
          <cell r="N28">
            <v>12.45556578426361</v>
          </cell>
        </row>
        <row r="29">
          <cell r="D29" t="str">
            <v>Compras de energía</v>
          </cell>
          <cell r="E29">
            <v>2484.782697396996</v>
          </cell>
          <cell r="F29">
            <v>170.96124825249285</v>
          </cell>
          <cell r="G29">
            <v>40.98310636716863</v>
          </cell>
          <cell r="H29">
            <v>0</v>
          </cell>
          <cell r="I29">
            <v>0</v>
          </cell>
          <cell r="J29">
            <v>209.01300297509306</v>
          </cell>
          <cell r="K29">
            <v>0</v>
          </cell>
          <cell r="L29">
            <v>210.11701799999994</v>
          </cell>
          <cell r="M29">
            <v>210.11701799999994</v>
          </cell>
          <cell r="N29">
            <v>419.130020975093</v>
          </cell>
        </row>
        <row r="30">
          <cell r="D30" t="str">
            <v>    Compras a empresas generadoras relacionadas</v>
          </cell>
          <cell r="E30">
            <v>2316.7528007890714</v>
          </cell>
          <cell r="F30">
            <v>170.96124825249285</v>
          </cell>
          <cell r="G30">
            <v>0</v>
          </cell>
          <cell r="H30">
            <v>0</v>
          </cell>
          <cell r="I30">
            <v>0</v>
          </cell>
          <cell r="J30">
            <v>2487.714049041564</v>
          </cell>
          <cell r="K30">
            <v>0</v>
          </cell>
          <cell r="L30">
            <v>0</v>
          </cell>
          <cell r="M30">
            <v>0</v>
          </cell>
          <cell r="N30">
            <v>2487.714049041564</v>
          </cell>
        </row>
        <row r="31">
          <cell r="D31" t="str">
            <v>    Compras a otros generadores</v>
          </cell>
          <cell r="E31">
            <v>168.02989660792466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168.02989660792466</v>
          </cell>
          <cell r="K31">
            <v>0</v>
          </cell>
          <cell r="L31">
            <v>0</v>
          </cell>
          <cell r="M31">
            <v>0</v>
          </cell>
          <cell r="N31">
            <v>168.02989660792466</v>
          </cell>
        </row>
        <row r="32">
          <cell r="D32" t="str">
            <v>    Compras en el spot</v>
          </cell>
          <cell r="E32">
            <v>0</v>
          </cell>
          <cell r="F32">
            <v>0</v>
          </cell>
          <cell r="G32">
            <v>40.98310636716863</v>
          </cell>
          <cell r="H32">
            <v>0</v>
          </cell>
          <cell r="I32">
            <v>0</v>
          </cell>
          <cell r="J32">
            <v>40.98310636716863</v>
          </cell>
          <cell r="K32">
            <v>0</v>
          </cell>
          <cell r="L32">
            <v>210.11701799999994</v>
          </cell>
          <cell r="M32">
            <v>210.11701799999994</v>
          </cell>
          <cell r="N32">
            <v>251.10012436716858</v>
          </cell>
        </row>
        <row r="33">
          <cell r="D33" t="str">
            <v>Pérdidas de transmisión, consumos propios y otros</v>
          </cell>
          <cell r="E33">
            <v>185.00479625674387</v>
          </cell>
          <cell r="F33">
            <v>0.421</v>
          </cell>
          <cell r="G33">
            <v>6.425445648525712</v>
          </cell>
          <cell r="H33">
            <v>0</v>
          </cell>
          <cell r="I33">
            <v>0</v>
          </cell>
          <cell r="J33">
            <v>191.85124190526957</v>
          </cell>
          <cell r="K33">
            <v>1.0788863828251594</v>
          </cell>
          <cell r="L33">
            <v>8.606421457999943</v>
          </cell>
          <cell r="M33">
            <v>9.685307840825102</v>
          </cell>
          <cell r="N33">
            <v>201.53654974609466</v>
          </cell>
        </row>
        <row r="34">
          <cell r="D34" t="str">
            <v>Total ventas de energía</v>
          </cell>
          <cell r="E34">
            <v>8174.597842038734</v>
          </cell>
          <cell r="F34">
            <v>629.4058258709678</v>
          </cell>
          <cell r="G34">
            <v>1431.8102737113918</v>
          </cell>
          <cell r="H34">
            <v>930.0720591387989</v>
          </cell>
          <cell r="I34">
            <v>13.474915779304505</v>
          </cell>
          <cell r="J34">
            <v>8691.946867497634</v>
          </cell>
          <cell r="K34">
            <v>535.1579415125641</v>
          </cell>
          <cell r="L34">
            <v>840.4166140420002</v>
          </cell>
          <cell r="M34">
            <v>1375.5745555545643</v>
          </cell>
          <cell r="N34">
            <v>10067.521423052198</v>
          </cell>
        </row>
        <row r="35">
          <cell r="D35" t="str">
            <v>Ventas a precios regulados</v>
          </cell>
          <cell r="E35">
            <v>5649.118201818946</v>
          </cell>
          <cell r="F35">
            <v>0</v>
          </cell>
          <cell r="G35">
            <v>175.36781789302745</v>
          </cell>
          <cell r="H35">
            <v>0</v>
          </cell>
          <cell r="I35">
            <v>0</v>
          </cell>
          <cell r="J35">
            <v>5824.486019711973</v>
          </cell>
          <cell r="K35">
            <v>0</v>
          </cell>
          <cell r="L35">
            <v>346.674023552</v>
          </cell>
          <cell r="M35">
            <v>346.674023552</v>
          </cell>
          <cell r="N35">
            <v>6171.160043263973</v>
          </cell>
        </row>
        <row r="36">
          <cell r="D36" t="str">
            <v>Ventas a precios no regulados</v>
          </cell>
          <cell r="E36">
            <v>1948.5225450653745</v>
          </cell>
          <cell r="F36">
            <v>0</v>
          </cell>
          <cell r="G36">
            <v>75.21911916497433</v>
          </cell>
          <cell r="H36">
            <v>0</v>
          </cell>
          <cell r="I36">
            <v>0</v>
          </cell>
          <cell r="J36">
            <v>2023.7416642303488</v>
          </cell>
          <cell r="K36">
            <v>441.2360954651612</v>
          </cell>
          <cell r="L36">
            <v>493.7425904900002</v>
          </cell>
          <cell r="M36">
            <v>934.9786859551614</v>
          </cell>
          <cell r="N36">
            <v>2958.72035018551</v>
          </cell>
        </row>
        <row r="37">
          <cell r="D37" t="str">
            <v>Ventas al spot</v>
          </cell>
          <cell r="E37">
            <v>406.2958469019215</v>
          </cell>
          <cell r="F37">
            <v>0</v>
          </cell>
          <cell r="G37">
            <v>437.4233366533901</v>
          </cell>
          <cell r="H37">
            <v>0</v>
          </cell>
          <cell r="I37">
            <v>0</v>
          </cell>
          <cell r="J37">
            <v>843.7191835553116</v>
          </cell>
          <cell r="K37">
            <v>93.92184604740287</v>
          </cell>
          <cell r="L37">
            <v>0</v>
          </cell>
          <cell r="M37">
            <v>93.92184604740287</v>
          </cell>
          <cell r="N37">
            <v>937.6410296027144</v>
          </cell>
        </row>
        <row r="38">
          <cell r="D38" t="str">
            <v>Ventas a empresas generadoras relacionadas</v>
          </cell>
          <cell r="E38">
            <v>170.66124825249284</v>
          </cell>
          <cell r="F38">
            <v>629.4058258709678</v>
          </cell>
          <cell r="G38">
            <v>743.8</v>
          </cell>
          <cell r="H38">
            <v>930.0720591387989</v>
          </cell>
          <cell r="I38">
            <v>13.474915779304505</v>
          </cell>
          <cell r="J38">
            <v>2487.414049041564</v>
          </cell>
          <cell r="K38">
            <v>0</v>
          </cell>
          <cell r="L38">
            <v>0</v>
          </cell>
          <cell r="M38">
            <v>0</v>
          </cell>
          <cell r="N38">
            <v>2487.414049041564</v>
          </cell>
        </row>
        <row r="39">
          <cell r="D39" t="str">
            <v>VENTAS TOTALES DEL SISTEMA</v>
          </cell>
          <cell r="E39">
            <v>19847.162800591723</v>
          </cell>
          <cell r="F39">
            <v>19847.162800591723</v>
          </cell>
          <cell r="G39">
            <v>19847.162800591723</v>
          </cell>
          <cell r="H39">
            <v>19847.162800591723</v>
          </cell>
          <cell r="I39">
            <v>19847.162800591723</v>
          </cell>
          <cell r="J39">
            <v>19847.162800591723</v>
          </cell>
          <cell r="K39">
            <v>6453.2</v>
          </cell>
          <cell r="L39">
            <v>6453.2</v>
          </cell>
          <cell r="M39">
            <v>6453.2</v>
          </cell>
          <cell r="N39">
            <v>26300.362800591723</v>
          </cell>
        </row>
        <row r="40">
          <cell r="D40" t="str">
            <v>Participación sobre las ventas (%)</v>
          </cell>
          <cell r="E40">
            <v>0.40327862849734936</v>
          </cell>
          <cell r="F40">
            <v>0</v>
          </cell>
          <cell r="G40">
            <v>0.03466542198620347</v>
          </cell>
          <cell r="H40">
            <v>0</v>
          </cell>
          <cell r="I40">
            <v>0</v>
          </cell>
          <cell r="J40">
            <v>0.4379440504835529</v>
          </cell>
          <cell r="K40">
            <v>0.08292908038067379</v>
          </cell>
          <cell r="L40">
            <v>0.13023253797216888</v>
          </cell>
          <cell r="M40">
            <v>0.21316161835284267</v>
          </cell>
          <cell r="N40">
            <v>0.3827902108949498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"/>
      <sheetName val="4 - 4.1"/>
      <sheetName val="8 (2)"/>
      <sheetName val="8 (3)"/>
    </sheetNames>
    <sheetDataSet>
      <sheetData sheetId="1">
        <row r="2">
          <cell r="K2">
            <v>559.6636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zoomScalePageLayoutView="0" workbookViewId="0" topLeftCell="A1">
      <selection activeCell="A1" sqref="A1"/>
    </sheetView>
  </sheetViews>
  <sheetFormatPr defaultColWidth="12" defaultRowHeight="12"/>
  <cols>
    <col min="1" max="1" width="63.16015625" style="0" customWidth="1"/>
    <col min="2" max="3" width="12.83203125" style="0" customWidth="1"/>
    <col min="4" max="4" width="22.66015625" style="0" customWidth="1"/>
    <col min="5" max="5" width="12.83203125" style="0" customWidth="1"/>
    <col min="6" max="6" width="3.5" style="0" customWidth="1"/>
    <col min="7" max="7" width="17.16015625" style="0" customWidth="1"/>
  </cols>
  <sheetData>
    <row r="1" spans="1:7" ht="15.75">
      <c r="A1" s="163" t="s">
        <v>39</v>
      </c>
      <c r="B1" s="164"/>
      <c r="C1" s="164"/>
      <c r="D1" s="164"/>
      <c r="E1" s="164"/>
      <c r="F1" s="72"/>
      <c r="G1" s="165"/>
    </row>
    <row r="2" spans="1:7" ht="15.75">
      <c r="A2" s="73" t="s">
        <v>40</v>
      </c>
      <c r="B2" s="324" t="s">
        <v>41</v>
      </c>
      <c r="C2" s="324"/>
      <c r="D2" s="324"/>
      <c r="E2" s="324"/>
      <c r="F2" s="72"/>
      <c r="G2" s="166" t="s">
        <v>42</v>
      </c>
    </row>
    <row r="3" spans="1:7" ht="15.75">
      <c r="A3" s="54"/>
      <c r="B3" s="55" t="s">
        <v>43</v>
      </c>
      <c r="C3" s="55" t="s">
        <v>44</v>
      </c>
      <c r="D3" s="55" t="s">
        <v>45</v>
      </c>
      <c r="E3" s="55" t="s">
        <v>1</v>
      </c>
      <c r="F3" s="72"/>
      <c r="G3" s="55" t="s">
        <v>44</v>
      </c>
    </row>
    <row r="4" spans="1:7" ht="15.75">
      <c r="A4" s="82" t="s">
        <v>46</v>
      </c>
      <c r="B4" s="81">
        <v>1868089.318</v>
      </c>
      <c r="C4" s="81">
        <v>1816390.4593490001</v>
      </c>
      <c r="D4" s="81">
        <v>-51698.85865099984</v>
      </c>
      <c r="E4" s="125">
        <v>-0.027674725267606205</v>
      </c>
      <c r="F4" s="129"/>
      <c r="G4" s="81">
        <v>3491984.1190191484</v>
      </c>
    </row>
    <row r="5" spans="1:7" ht="15.75">
      <c r="A5" s="80" t="s">
        <v>47</v>
      </c>
      <c r="B5" s="81">
        <v>1813552.038</v>
      </c>
      <c r="C5" s="81">
        <v>1778444.348</v>
      </c>
      <c r="D5" s="81">
        <v>-35107.689999999944</v>
      </c>
      <c r="E5" s="125">
        <v>-0.01935852364000373</v>
      </c>
      <c r="F5" s="72"/>
      <c r="G5" s="81">
        <v>3419033.274377115</v>
      </c>
    </row>
    <row r="6" spans="1:7" ht="15.75">
      <c r="A6" s="80" t="s">
        <v>48</v>
      </c>
      <c r="B6" s="81">
        <v>9091.006</v>
      </c>
      <c r="C6" s="81">
        <v>10745.644</v>
      </c>
      <c r="D6" s="81">
        <v>1654.6380000000008</v>
      </c>
      <c r="E6" s="125">
        <v>0.1820082397921639</v>
      </c>
      <c r="F6" s="72"/>
      <c r="G6" s="81">
        <v>20658.343586588744</v>
      </c>
    </row>
    <row r="7" spans="1:7" ht="15.75">
      <c r="A7" s="80" t="s">
        <v>49</v>
      </c>
      <c r="B7" s="81">
        <v>45446.274</v>
      </c>
      <c r="C7" s="81">
        <v>27200.467349</v>
      </c>
      <c r="D7" s="81">
        <v>-18245.806651</v>
      </c>
      <c r="E7" s="125">
        <v>-0.4014808045869723</v>
      </c>
      <c r="F7" s="72"/>
      <c r="G7" s="81">
        <v>52292.50105544448</v>
      </c>
    </row>
    <row r="8" spans="1:7" ht="15.75">
      <c r="A8" s="82" t="s">
        <v>50</v>
      </c>
      <c r="B8" s="81">
        <v>10962.206</v>
      </c>
      <c r="C8" s="81">
        <v>32869.549</v>
      </c>
      <c r="D8" s="81">
        <v>21907.343</v>
      </c>
      <c r="E8" s="125">
        <v>1.9984429228934395</v>
      </c>
      <c r="F8" s="129"/>
      <c r="G8" s="81">
        <v>63191.22769916949</v>
      </c>
    </row>
    <row r="9" spans="1:7" ht="15.75">
      <c r="A9" s="76" t="s">
        <v>51</v>
      </c>
      <c r="B9" s="77">
        <v>1879051.524</v>
      </c>
      <c r="C9" s="77">
        <v>1849260.008349</v>
      </c>
      <c r="D9" s="77">
        <v>-29791.515650999965</v>
      </c>
      <c r="E9" s="78">
        <v>-0.015854549633413866</v>
      </c>
      <c r="F9" s="72"/>
      <c r="G9" s="79">
        <v>3555175.346718318</v>
      </c>
    </row>
    <row r="10" spans="1:7" ht="15.75">
      <c r="A10" s="134"/>
      <c r="B10" s="135"/>
      <c r="C10" s="135"/>
      <c r="D10" s="135"/>
      <c r="E10" s="136"/>
      <c r="F10" s="72"/>
      <c r="G10" s="137"/>
    </row>
    <row r="11" spans="1:7" ht="15.75">
      <c r="A11" s="82" t="s">
        <v>52</v>
      </c>
      <c r="B11" s="81">
        <v>-116602.638</v>
      </c>
      <c r="C11" s="81">
        <v>-186874.455</v>
      </c>
      <c r="D11" s="81">
        <v>-70271.81699999998</v>
      </c>
      <c r="E11" s="125">
        <v>-0.6026606104743529</v>
      </c>
      <c r="F11" s="72"/>
      <c r="G11" s="81">
        <v>-359263.4093355891</v>
      </c>
    </row>
    <row r="12" spans="1:7" ht="15.75">
      <c r="A12" s="82" t="s">
        <v>53</v>
      </c>
      <c r="B12" s="81">
        <v>-489138.875</v>
      </c>
      <c r="C12" s="81">
        <v>-547124.599</v>
      </c>
      <c r="D12" s="81">
        <v>-57985.724000000046</v>
      </c>
      <c r="E12" s="125">
        <v>-0.1185465457023837</v>
      </c>
      <c r="F12" s="72"/>
      <c r="G12" s="81">
        <v>-1051839.0476007382</v>
      </c>
    </row>
    <row r="13" spans="1:7" ht="15.75">
      <c r="A13" s="82" t="s">
        <v>54</v>
      </c>
      <c r="B13" s="81">
        <v>-131790.017</v>
      </c>
      <c r="C13" s="81">
        <v>-164715.85</v>
      </c>
      <c r="D13" s="81">
        <v>-32925.83300000001</v>
      </c>
      <c r="E13" s="125">
        <v>-0.2498355622793494</v>
      </c>
      <c r="F13" s="72"/>
      <c r="G13" s="81">
        <v>-316663.8149800062</v>
      </c>
    </row>
    <row r="14" spans="1:7" ht="15.75">
      <c r="A14" s="82" t="s">
        <v>55</v>
      </c>
      <c r="B14" s="81">
        <v>-38190.481</v>
      </c>
      <c r="C14" s="81">
        <v>-37283.683</v>
      </c>
      <c r="D14" s="81">
        <v>906.7980000000025</v>
      </c>
      <c r="E14" s="125">
        <v>0.023744084291580474</v>
      </c>
      <c r="F14" s="72"/>
      <c r="G14" s="81">
        <v>-71677.33581974778</v>
      </c>
    </row>
    <row r="15" spans="1:7" ht="15.75">
      <c r="A15" s="76" t="s">
        <v>56</v>
      </c>
      <c r="B15" s="77">
        <v>-775722.011</v>
      </c>
      <c r="C15" s="77">
        <v>-935998.5869999999</v>
      </c>
      <c r="D15" s="77">
        <v>-160276.57599999988</v>
      </c>
      <c r="E15" s="78">
        <v>-0.20661599610069575</v>
      </c>
      <c r="F15" s="72"/>
      <c r="G15" s="79">
        <v>-1799443.6077360814</v>
      </c>
    </row>
    <row r="16" spans="1:7" ht="15.75">
      <c r="A16" s="82"/>
      <c r="B16" s="81"/>
      <c r="C16" s="81"/>
      <c r="D16" s="81"/>
      <c r="E16" s="125"/>
      <c r="F16" s="72"/>
      <c r="G16" s="81"/>
    </row>
    <row r="17" spans="1:7" ht="15.75">
      <c r="A17" s="56" t="s">
        <v>57</v>
      </c>
      <c r="B17" s="57">
        <v>1103329.5129999998</v>
      </c>
      <c r="C17" s="57">
        <v>913261.4213490001</v>
      </c>
      <c r="D17" s="57">
        <v>-190068.09165099973</v>
      </c>
      <c r="E17" s="58">
        <v>-0.17226774903736283</v>
      </c>
      <c r="F17" s="72"/>
      <c r="G17" s="59">
        <v>1755731.7389822365</v>
      </c>
    </row>
    <row r="18" spans="1:7" ht="15.75">
      <c r="A18" s="82"/>
      <c r="B18" s="81"/>
      <c r="C18" s="81"/>
      <c r="D18" s="81"/>
      <c r="E18" s="125"/>
      <c r="F18" s="72"/>
      <c r="G18" s="81"/>
    </row>
    <row r="19" spans="1:7" ht="15.75">
      <c r="A19" s="82" t="s">
        <v>58</v>
      </c>
      <c r="B19" s="81">
        <v>548.791</v>
      </c>
      <c r="C19" s="81">
        <v>6654.511849624952</v>
      </c>
      <c r="D19" s="81">
        <v>6105.720849624952</v>
      </c>
      <c r="E19" s="125">
        <v>11.125767094622455</v>
      </c>
      <c r="F19" s="72"/>
      <c r="G19" s="81">
        <v>12793.201802570273</v>
      </c>
    </row>
    <row r="20" spans="1:7" ht="15.75">
      <c r="A20" s="82" t="s">
        <v>59</v>
      </c>
      <c r="B20" s="81">
        <v>-55583.993</v>
      </c>
      <c r="C20" s="81">
        <v>-55119.139</v>
      </c>
      <c r="D20" s="81">
        <v>464.85399999999936</v>
      </c>
      <c r="E20" s="125">
        <v>0.00836309115108012</v>
      </c>
      <c r="F20" s="72"/>
      <c r="G20" s="81">
        <v>-105965.73938788066</v>
      </c>
    </row>
    <row r="21" spans="1:7" ht="15.75">
      <c r="A21" s="82" t="s">
        <v>60</v>
      </c>
      <c r="B21" s="81">
        <v>-72728.049</v>
      </c>
      <c r="C21" s="81">
        <v>-77211.374</v>
      </c>
      <c r="D21" s="81">
        <v>-4483.324999999997</v>
      </c>
      <c r="E21" s="125">
        <v>-0.06164506076603261</v>
      </c>
      <c r="F21" s="72"/>
      <c r="G21" s="81">
        <v>-148437.73838818827</v>
      </c>
    </row>
    <row r="22" spans="1:7" ht="15.75">
      <c r="A22" s="56" t="s">
        <v>61</v>
      </c>
      <c r="B22" s="57">
        <v>975566.2619999998</v>
      </c>
      <c r="C22" s="57">
        <v>787585.4201986251</v>
      </c>
      <c r="D22" s="57">
        <v>-187980.84180137469</v>
      </c>
      <c r="E22" s="58">
        <v>-0.1926889531993417</v>
      </c>
      <c r="F22" s="72"/>
      <c r="G22" s="59">
        <v>1514121.463008738</v>
      </c>
    </row>
    <row r="23" spans="1:7" ht="15.75">
      <c r="A23" s="60" t="s">
        <v>62</v>
      </c>
      <c r="B23" s="61">
        <v>-146625.696</v>
      </c>
      <c r="C23" s="61">
        <v>-151051.914</v>
      </c>
      <c r="D23" s="61">
        <v>-4426.2179999999935</v>
      </c>
      <c r="E23" s="126">
        <v>-0.030187191745708702</v>
      </c>
      <c r="F23" s="117"/>
      <c r="G23" s="61">
        <v>-290395.0976622578</v>
      </c>
    </row>
    <row r="24" spans="1:7" ht="15.75">
      <c r="A24" s="60" t="s">
        <v>63</v>
      </c>
      <c r="B24" s="61">
        <v>0</v>
      </c>
      <c r="C24" s="61">
        <v>-306.744</v>
      </c>
      <c r="D24" s="61">
        <v>-306.744</v>
      </c>
      <c r="E24" s="126" t="s">
        <v>0</v>
      </c>
      <c r="F24" s="117"/>
      <c r="G24" s="61">
        <v>-589.7108581974777</v>
      </c>
    </row>
    <row r="25" spans="1:7" ht="15.75">
      <c r="A25" s="56" t="s">
        <v>64</v>
      </c>
      <c r="B25" s="57">
        <v>828940.5659999998</v>
      </c>
      <c r="C25" s="57">
        <v>636226.7621986251</v>
      </c>
      <c r="D25" s="57">
        <v>-192713.80380137463</v>
      </c>
      <c r="E25" s="58">
        <v>-0.2324820520381852</v>
      </c>
      <c r="F25" s="72"/>
      <c r="G25" s="59">
        <v>1223136.6544882827</v>
      </c>
    </row>
    <row r="26" spans="1:7" ht="15.75">
      <c r="A26" s="82"/>
      <c r="B26" s="81"/>
      <c r="C26" s="81"/>
      <c r="D26" s="81"/>
      <c r="E26" s="125"/>
      <c r="F26" s="72"/>
      <c r="G26" s="81"/>
    </row>
    <row r="27" spans="1:7" ht="15.75">
      <c r="A27" s="76" t="s">
        <v>65</v>
      </c>
      <c r="B27" s="77">
        <v>-130695.59100000001</v>
      </c>
      <c r="C27" s="77">
        <v>-92346.857</v>
      </c>
      <c r="D27" s="77">
        <v>38348.73400000001</v>
      </c>
      <c r="E27" s="78">
        <v>0.2934202577652371</v>
      </c>
      <c r="F27" s="72"/>
      <c r="G27" s="79">
        <v>-177535.48331282684</v>
      </c>
    </row>
    <row r="28" spans="1:7" ht="15.75">
      <c r="A28" s="60" t="s">
        <v>66</v>
      </c>
      <c r="B28" s="61">
        <v>23663.623</v>
      </c>
      <c r="C28" s="61">
        <v>7705.431</v>
      </c>
      <c r="D28" s="61">
        <v>-15958.192</v>
      </c>
      <c r="E28" s="126">
        <v>-0.6743765314381487</v>
      </c>
      <c r="F28" s="72"/>
      <c r="G28" s="61">
        <v>14813.578514303292</v>
      </c>
    </row>
    <row r="29" spans="1:7" ht="15.75">
      <c r="A29" s="60" t="s">
        <v>67</v>
      </c>
      <c r="B29" s="61">
        <v>-141412.584</v>
      </c>
      <c r="C29" s="61">
        <v>-108657.514</v>
      </c>
      <c r="D29" s="61">
        <v>32755.07</v>
      </c>
      <c r="E29" s="126">
        <v>0.2316276888059694</v>
      </c>
      <c r="F29" s="72"/>
      <c r="G29" s="61">
        <v>-208892.4830821286</v>
      </c>
    </row>
    <row r="30" spans="1:7" ht="15.75">
      <c r="A30" s="60" t="s">
        <v>68</v>
      </c>
      <c r="B30" s="61">
        <v>11362.985</v>
      </c>
      <c r="C30" s="61">
        <v>-3086.096</v>
      </c>
      <c r="D30" s="61">
        <v>-14449.081</v>
      </c>
      <c r="E30" s="126">
        <v>-1.2715920156543372</v>
      </c>
      <c r="F30" s="72"/>
      <c r="G30" s="61">
        <v>-5932.974469394033</v>
      </c>
    </row>
    <row r="31" spans="1:7" ht="14.25" customHeight="1">
      <c r="A31" s="82" t="s">
        <v>69</v>
      </c>
      <c r="B31" s="81">
        <v>-24309.615</v>
      </c>
      <c r="C31" s="81">
        <v>11691.322</v>
      </c>
      <c r="D31" s="81">
        <v>36000.937000000005</v>
      </c>
      <c r="E31" s="125">
        <v>1.480934066623433</v>
      </c>
      <c r="F31" s="129"/>
      <c r="G31" s="81">
        <v>22476.395724392496</v>
      </c>
    </row>
    <row r="32" spans="1:7" ht="15.75">
      <c r="A32" s="80" t="s">
        <v>70</v>
      </c>
      <c r="B32" s="81">
        <v>16016.201</v>
      </c>
      <c r="C32" s="81">
        <v>24373.178</v>
      </c>
      <c r="D32" s="81">
        <v>8356.977</v>
      </c>
      <c r="E32" s="125">
        <v>0.5217827248796392</v>
      </c>
      <c r="F32" s="72"/>
      <c r="G32" s="81">
        <v>46857.07859120271</v>
      </c>
    </row>
    <row r="33" spans="1:7" ht="15.75">
      <c r="A33" s="80" t="s">
        <v>71</v>
      </c>
      <c r="B33" s="81">
        <v>-40325.816</v>
      </c>
      <c r="C33" s="81">
        <v>-12681.856</v>
      </c>
      <c r="D33" s="81">
        <v>27643.96</v>
      </c>
      <c r="E33" s="125">
        <v>0.6855152044536433</v>
      </c>
      <c r="F33" s="72"/>
      <c r="G33" s="81">
        <v>-24380.682866810213</v>
      </c>
    </row>
    <row r="34" spans="1:7" ht="31.5">
      <c r="A34" s="138" t="s">
        <v>72</v>
      </c>
      <c r="B34" s="75">
        <v>69494.827</v>
      </c>
      <c r="C34" s="75">
        <v>67542.821</v>
      </c>
      <c r="D34" s="75">
        <v>-1952.0060000000085</v>
      </c>
      <c r="E34" s="101">
        <v>-0.028088507940310554</v>
      </c>
      <c r="F34" s="167"/>
      <c r="G34" s="75">
        <v>129850.08651184251</v>
      </c>
    </row>
    <row r="35" spans="1:7" ht="15.75">
      <c r="A35" s="74" t="s">
        <v>73</v>
      </c>
      <c r="B35" s="75">
        <v>-250.789</v>
      </c>
      <c r="C35" s="75">
        <v>138.598</v>
      </c>
      <c r="D35" s="75">
        <v>389.387</v>
      </c>
      <c r="E35" s="101">
        <v>1.55264784340621</v>
      </c>
      <c r="F35" s="167"/>
      <c r="G35" s="75">
        <v>266.4526299600123</v>
      </c>
    </row>
    <row r="36" spans="1:7" ht="15.75">
      <c r="A36" s="74" t="s">
        <v>74</v>
      </c>
      <c r="B36" s="75">
        <v>33.903</v>
      </c>
      <c r="C36" s="75">
        <v>833.091</v>
      </c>
      <c r="D36" s="75">
        <v>799.188</v>
      </c>
      <c r="E36" s="101">
        <v>23.572781169807982</v>
      </c>
      <c r="F36" s="167"/>
      <c r="G36" s="75">
        <v>1601.6052752999078</v>
      </c>
    </row>
    <row r="37" spans="1:7" ht="15.75">
      <c r="A37" s="82"/>
      <c r="B37" s="81"/>
      <c r="C37" s="81"/>
      <c r="D37" s="81"/>
      <c r="E37" s="125"/>
      <c r="F37" s="72"/>
      <c r="G37" s="81"/>
    </row>
    <row r="38" spans="1:7" ht="15.75">
      <c r="A38" s="56" t="s">
        <v>75</v>
      </c>
      <c r="B38" s="57">
        <v>767522.9159999997</v>
      </c>
      <c r="C38" s="57">
        <v>612394.4151986252</v>
      </c>
      <c r="D38" s="57">
        <v>-155128.50080137455</v>
      </c>
      <c r="E38" s="58">
        <v>-0.20211579037905184</v>
      </c>
      <c r="F38" s="72"/>
      <c r="G38" s="59">
        <v>1177319.3155925586</v>
      </c>
    </row>
    <row r="39" spans="1:7" ht="15.75">
      <c r="A39" s="60" t="s">
        <v>76</v>
      </c>
      <c r="B39" s="61">
        <v>-143438.218</v>
      </c>
      <c r="C39" s="61">
        <v>-148960.736</v>
      </c>
      <c r="D39" s="61">
        <v>-5522.518000000011</v>
      </c>
      <c r="E39" s="126">
        <v>-0.03850102209161586</v>
      </c>
      <c r="F39" s="72"/>
      <c r="G39" s="61">
        <v>-286374.83851122734</v>
      </c>
    </row>
    <row r="40" spans="1:7" ht="15.75">
      <c r="A40" s="56" t="s">
        <v>77</v>
      </c>
      <c r="B40" s="57">
        <v>624084.698</v>
      </c>
      <c r="C40" s="57">
        <v>463433.679198625</v>
      </c>
      <c r="D40" s="57">
        <v>-160651.018801375</v>
      </c>
      <c r="E40" s="58">
        <v>-0.257418615319703</v>
      </c>
      <c r="F40" s="72"/>
      <c r="G40" s="59">
        <v>890944.4770813307</v>
      </c>
    </row>
    <row r="41" spans="1:7" ht="15.75">
      <c r="A41" s="138" t="s">
        <v>78</v>
      </c>
      <c r="B41" s="75">
        <v>509184.016</v>
      </c>
      <c r="C41" s="75">
        <v>351524.547198625</v>
      </c>
      <c r="D41" s="75">
        <v>-157659.468801375</v>
      </c>
      <c r="E41" s="101">
        <v>-0.30963161420482416</v>
      </c>
      <c r="F41" s="72"/>
      <c r="G41" s="75">
        <v>675800.8059032317</v>
      </c>
    </row>
    <row r="42" spans="1:7" ht="15.75">
      <c r="A42" s="80" t="s">
        <v>79</v>
      </c>
      <c r="B42" s="81">
        <v>114900.682</v>
      </c>
      <c r="C42" s="81">
        <v>111909.132</v>
      </c>
      <c r="D42" s="81">
        <v>-2991.55</v>
      </c>
      <c r="E42" s="125">
        <v>-0.02603596382482745</v>
      </c>
      <c r="F42" s="72"/>
      <c r="G42" s="81">
        <v>215143.67117809906</v>
      </c>
    </row>
    <row r="43" spans="1:7" ht="15.75">
      <c r="A43" s="82"/>
      <c r="B43" s="81"/>
      <c r="C43" s="81"/>
      <c r="D43" s="81"/>
      <c r="E43" s="125"/>
      <c r="F43" s="72"/>
      <c r="G43" s="81"/>
    </row>
    <row r="44" spans="1:7" ht="15.75">
      <c r="A44" s="76" t="s">
        <v>80</v>
      </c>
      <c r="B44" s="83">
        <v>62.08232775480097</v>
      </c>
      <c r="C44" s="83">
        <v>42.859676398488986</v>
      </c>
      <c r="D44" s="83">
        <v>-19.222651356311985</v>
      </c>
      <c r="E44" s="78">
        <v>-0.3096316142048242</v>
      </c>
      <c r="F44" s="72"/>
      <c r="G44" s="83">
        <v>2.4719130497436748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3" style="0" customWidth="1"/>
    <col min="7" max="7" width="12.83203125" style="0" customWidth="1"/>
  </cols>
  <sheetData>
    <row r="1" spans="1:7" ht="12.75">
      <c r="A1" s="216" t="s">
        <v>220</v>
      </c>
      <c r="B1" s="216"/>
      <c r="C1" s="216"/>
      <c r="D1" s="216"/>
      <c r="E1" s="216"/>
      <c r="F1" s="216"/>
      <c r="G1" s="216"/>
    </row>
    <row r="2" spans="1:7" ht="12.75">
      <c r="A2" s="217" t="s">
        <v>38</v>
      </c>
      <c r="B2" s="218" t="s">
        <v>82</v>
      </c>
      <c r="C2" s="218"/>
      <c r="D2" s="218"/>
      <c r="E2" s="219"/>
      <c r="F2" s="220"/>
      <c r="G2" s="219" t="s">
        <v>150</v>
      </c>
    </row>
    <row r="3" spans="1:7" ht="12.75">
      <c r="A3" s="221"/>
      <c r="B3" s="222" t="s">
        <v>43</v>
      </c>
      <c r="C3" s="222" t="s">
        <v>44</v>
      </c>
      <c r="D3" s="223" t="s">
        <v>45</v>
      </c>
      <c r="E3" s="224" t="s">
        <v>83</v>
      </c>
      <c r="F3" s="220"/>
      <c r="G3" s="222" t="s">
        <v>44</v>
      </c>
    </row>
    <row r="4" spans="1:7" ht="12.75">
      <c r="A4" s="225" t="s">
        <v>85</v>
      </c>
      <c r="B4" s="226">
        <v>201585.699</v>
      </c>
      <c r="C4" s="226">
        <v>252614.04200000002</v>
      </c>
      <c r="D4" s="226">
        <v>51028.34300000002</v>
      </c>
      <c r="E4" s="227">
        <v>0.25313473749940973</v>
      </c>
      <c r="F4" s="162"/>
      <c r="G4" s="226">
        <v>485646.8048292834</v>
      </c>
    </row>
    <row r="5" spans="1:7" ht="12.75">
      <c r="A5" s="225" t="s">
        <v>221</v>
      </c>
      <c r="B5" s="226">
        <v>-169173.727</v>
      </c>
      <c r="C5" s="226">
        <v>-220924.869</v>
      </c>
      <c r="D5" s="226">
        <v>-51751.14199999999</v>
      </c>
      <c r="E5" s="227">
        <v>-0.3059053135360669</v>
      </c>
      <c r="F5" s="162"/>
      <c r="G5" s="226">
        <v>-424724.8327437712</v>
      </c>
    </row>
    <row r="6" spans="1:7" ht="12.75">
      <c r="A6" s="228" t="s">
        <v>57</v>
      </c>
      <c r="B6" s="229">
        <v>32411.97199999998</v>
      </c>
      <c r="C6" s="229">
        <v>31689.17300000001</v>
      </c>
      <c r="D6" s="229">
        <v>-722.79899999997</v>
      </c>
      <c r="E6" s="227">
        <v>-0.02230037098637412</v>
      </c>
      <c r="F6" s="162"/>
      <c r="G6" s="229">
        <v>60921.97208551217</v>
      </c>
    </row>
    <row r="7" spans="1:7" ht="12.75">
      <c r="A7" s="225" t="s">
        <v>222</v>
      </c>
      <c r="B7" s="226">
        <v>-13512.7</v>
      </c>
      <c r="C7" s="226">
        <v>-12596.246</v>
      </c>
      <c r="D7" s="226">
        <v>916.4540000000015</v>
      </c>
      <c r="E7" s="227">
        <v>0.06782167886506779</v>
      </c>
      <c r="F7" s="162"/>
      <c r="G7" s="226">
        <v>-24216.098892648413</v>
      </c>
    </row>
    <row r="8" spans="1:7" ht="12.75">
      <c r="A8" s="230" t="s">
        <v>61</v>
      </c>
      <c r="B8" s="46">
        <v>18899.27199999998</v>
      </c>
      <c r="C8" s="46">
        <v>19092.92700000001</v>
      </c>
      <c r="D8" s="46">
        <v>193.65500000003158</v>
      </c>
      <c r="E8" s="161">
        <v>0.010246690983654386</v>
      </c>
      <c r="F8" s="162"/>
      <c r="G8" s="46">
        <v>36705.87319286376</v>
      </c>
    </row>
    <row r="9" spans="1:7" ht="12.75">
      <c r="A9" s="225" t="s">
        <v>223</v>
      </c>
      <c r="B9" s="226">
        <v>-14477.234</v>
      </c>
      <c r="C9" s="226">
        <v>-11379.71</v>
      </c>
      <c r="D9" s="226">
        <v>3097.5239999999994</v>
      </c>
      <c r="E9" s="227">
        <v>0.2139582740736248</v>
      </c>
      <c r="F9" s="162"/>
      <c r="G9" s="226">
        <v>-21877.326207320828</v>
      </c>
    </row>
    <row r="10" spans="1:7" ht="12.75">
      <c r="A10" s="231" t="s">
        <v>64</v>
      </c>
      <c r="B10" s="232">
        <v>4422.037999999979</v>
      </c>
      <c r="C10" s="232">
        <v>7713.21700000001</v>
      </c>
      <c r="D10" s="232">
        <v>3291.179000000031</v>
      </c>
      <c r="E10" s="233">
        <v>0.7442674621973051</v>
      </c>
      <c r="F10" s="234"/>
      <c r="G10" s="232">
        <v>14828.546985542931</v>
      </c>
    </row>
    <row r="11" spans="1:7" ht="12.75">
      <c r="A11" s="235" t="s">
        <v>224</v>
      </c>
      <c r="B11" s="235"/>
      <c r="C11" s="235"/>
      <c r="D11" s="235"/>
      <c r="E11" s="235"/>
      <c r="F11" s="235"/>
      <c r="G11" s="235"/>
    </row>
    <row r="12" spans="1:7" ht="12.75">
      <c r="A12" s="235"/>
      <c r="B12" s="235"/>
      <c r="C12" s="235"/>
      <c r="D12" s="235"/>
      <c r="E12" s="235"/>
      <c r="F12" s="235"/>
      <c r="G12" s="235"/>
    </row>
    <row r="13" spans="1:7" ht="12.75">
      <c r="A13" s="216" t="s">
        <v>225</v>
      </c>
      <c r="B13" s="216"/>
      <c r="C13" s="216"/>
      <c r="D13" s="216"/>
      <c r="E13" s="216"/>
      <c r="F13" s="216"/>
      <c r="G13" s="216"/>
    </row>
    <row r="14" spans="1:7" ht="12.75">
      <c r="A14" s="236" t="s">
        <v>38</v>
      </c>
      <c r="B14" s="237" t="s">
        <v>43</v>
      </c>
      <c r="C14" s="237" t="s">
        <v>44</v>
      </c>
      <c r="D14" s="238" t="s">
        <v>45</v>
      </c>
      <c r="E14" s="239" t="s">
        <v>83</v>
      </c>
      <c r="F14" s="234"/>
      <c r="G14" s="234"/>
    </row>
    <row r="15" spans="1:7" ht="12.75">
      <c r="A15" s="240" t="s">
        <v>226</v>
      </c>
      <c r="B15" s="241">
        <v>6714.955499</v>
      </c>
      <c r="C15" s="241">
        <v>5909.784111000001</v>
      </c>
      <c r="D15" s="242">
        <v>-805.1713879999988</v>
      </c>
      <c r="E15" s="243">
        <v>-0.11990718153231336</v>
      </c>
      <c r="F15" s="235"/>
      <c r="G15" s="235"/>
    </row>
    <row r="16" spans="1:7" ht="12.75">
      <c r="A16" s="240" t="s">
        <v>227</v>
      </c>
      <c r="B16" s="241">
        <v>6744.7289200000005</v>
      </c>
      <c r="C16" s="241">
        <v>5956.6343830000005</v>
      </c>
      <c r="D16" s="242">
        <v>-788.094537</v>
      </c>
      <c r="E16" s="243">
        <v>-0.11684599134341486</v>
      </c>
      <c r="F16" s="235"/>
      <c r="G16" s="235"/>
    </row>
    <row r="17" spans="1:7" ht="12.75">
      <c r="A17" s="244" t="s">
        <v>228</v>
      </c>
      <c r="B17" s="245">
        <v>0.08588302529226234</v>
      </c>
      <c r="C17" s="245">
        <v>0.07178970735152128</v>
      </c>
      <c r="D17" s="246">
        <v>-1.4093317940741064</v>
      </c>
      <c r="E17" s="247"/>
      <c r="F17" s="235"/>
      <c r="G17" s="2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3.16015625" style="0" customWidth="1"/>
    <col min="7" max="7" width="12.83203125" style="0" customWidth="1"/>
  </cols>
  <sheetData>
    <row r="1" spans="1:7" ht="12.75">
      <c r="A1" s="216" t="s">
        <v>229</v>
      </c>
      <c r="B1" s="216"/>
      <c r="C1" s="216"/>
      <c r="D1" s="216"/>
      <c r="E1" s="216"/>
      <c r="F1" s="216"/>
      <c r="G1" s="216"/>
    </row>
    <row r="2" spans="1:7" ht="12.75">
      <c r="A2" s="217" t="s">
        <v>25</v>
      </c>
      <c r="B2" s="218" t="s">
        <v>82</v>
      </c>
      <c r="C2" s="218"/>
      <c r="D2" s="218"/>
      <c r="E2" s="219"/>
      <c r="F2" s="220"/>
      <c r="G2" s="219" t="s">
        <v>150</v>
      </c>
    </row>
    <row r="3" spans="1:7" ht="12.75">
      <c r="A3" s="221"/>
      <c r="B3" s="222" t="s">
        <v>43</v>
      </c>
      <c r="C3" s="222" t="s">
        <v>44</v>
      </c>
      <c r="D3" s="223" t="s">
        <v>45</v>
      </c>
      <c r="E3" s="224" t="s">
        <v>83</v>
      </c>
      <c r="F3" s="220"/>
      <c r="G3" s="222" t="s">
        <v>44</v>
      </c>
    </row>
    <row r="4" spans="1:7" ht="12.75">
      <c r="A4" s="225" t="s">
        <v>85</v>
      </c>
      <c r="B4" s="226">
        <v>47809.856</v>
      </c>
      <c r="C4" s="226">
        <v>45381.147000000004</v>
      </c>
      <c r="D4" s="226">
        <v>-2428.7089999999953</v>
      </c>
      <c r="E4" s="227">
        <v>-0.050799337274724174</v>
      </c>
      <c r="F4" s="162"/>
      <c r="G4" s="226">
        <v>87244.59204860043</v>
      </c>
    </row>
    <row r="5" spans="1:7" ht="12.75">
      <c r="A5" s="225" t="s">
        <v>221</v>
      </c>
      <c r="B5" s="226">
        <v>-13725.523000000001</v>
      </c>
      <c r="C5" s="226">
        <v>-12839.712</v>
      </c>
      <c r="D5" s="226">
        <v>885.8110000000015</v>
      </c>
      <c r="E5" s="227">
        <v>0.06453750432679334</v>
      </c>
      <c r="F5" s="162"/>
      <c r="G5" s="226">
        <v>-24684.158720393723</v>
      </c>
    </row>
    <row r="6" spans="1:7" ht="12.75">
      <c r="A6" s="228" t="s">
        <v>57</v>
      </c>
      <c r="B6" s="229">
        <v>34084.333</v>
      </c>
      <c r="C6" s="229">
        <v>32541.435000000005</v>
      </c>
      <c r="D6" s="229">
        <v>-1542.8979999999938</v>
      </c>
      <c r="E6" s="227">
        <v>-0.045267073291414966</v>
      </c>
      <c r="F6" s="162"/>
      <c r="G6" s="229">
        <v>62560.433328206724</v>
      </c>
    </row>
    <row r="7" spans="1:7" ht="12.75">
      <c r="A7" s="225" t="s">
        <v>222</v>
      </c>
      <c r="B7" s="226">
        <v>-3810.4210000000003</v>
      </c>
      <c r="C7" s="226">
        <v>-3641.696</v>
      </c>
      <c r="D7" s="226">
        <v>168.725</v>
      </c>
      <c r="E7" s="227">
        <v>0.04427988403381158</v>
      </c>
      <c r="F7" s="162"/>
      <c r="G7" s="226">
        <v>-7001.107351584128</v>
      </c>
    </row>
    <row r="8" spans="1:7" ht="12.75">
      <c r="A8" s="230" t="s">
        <v>61</v>
      </c>
      <c r="B8" s="46">
        <v>30273.911999999997</v>
      </c>
      <c r="C8" s="46">
        <v>28899.739000000005</v>
      </c>
      <c r="D8" s="46">
        <v>-1374.1729999999916</v>
      </c>
      <c r="E8" s="161">
        <v>-0.04539132570643634</v>
      </c>
      <c r="F8" s="162"/>
      <c r="G8" s="46">
        <v>55559.32597662259</v>
      </c>
    </row>
    <row r="9" spans="1:7" ht="12.75">
      <c r="A9" s="225" t="s">
        <v>223</v>
      </c>
      <c r="B9" s="226">
        <v>-2604.368</v>
      </c>
      <c r="C9" s="226">
        <v>-2357.106</v>
      </c>
      <c r="D9" s="226">
        <v>247.26199999999972</v>
      </c>
      <c r="E9" s="227">
        <v>0.09494126790069596</v>
      </c>
      <c r="F9" s="162"/>
      <c r="G9" s="226">
        <v>-4531.5018455859745</v>
      </c>
    </row>
    <row r="10" spans="1:7" ht="12.75">
      <c r="A10" s="231" t="s">
        <v>64</v>
      </c>
      <c r="B10" s="232">
        <v>27669.543999999998</v>
      </c>
      <c r="C10" s="232">
        <v>26542.633000000005</v>
      </c>
      <c r="D10" s="232">
        <v>-1126.9109999999928</v>
      </c>
      <c r="E10" s="233">
        <v>-0.04072748723289379</v>
      </c>
      <c r="F10" s="234"/>
      <c r="G10" s="232">
        <v>51027.824131036614</v>
      </c>
    </row>
    <row r="11" spans="1:7" ht="12.75">
      <c r="A11" s="235" t="s">
        <v>224</v>
      </c>
      <c r="B11" s="235"/>
      <c r="C11" s="235"/>
      <c r="D11" s="235"/>
      <c r="E11" s="235"/>
      <c r="F11" s="235"/>
      <c r="G11" s="235"/>
    </row>
    <row r="12" spans="1:7" ht="12.75">
      <c r="A12" s="235"/>
      <c r="B12" s="235"/>
      <c r="C12" s="235"/>
      <c r="D12" s="235"/>
      <c r="E12" s="235"/>
      <c r="F12" s="235"/>
      <c r="G12" s="235"/>
    </row>
    <row r="13" spans="1:7" ht="12.75">
      <c r="A13" s="216" t="s">
        <v>230</v>
      </c>
      <c r="B13" s="216"/>
      <c r="C13" s="216"/>
      <c r="D13" s="216"/>
      <c r="E13" s="216"/>
      <c r="F13" s="216"/>
      <c r="G13" s="216"/>
    </row>
    <row r="14" spans="1:7" ht="12.75">
      <c r="A14" s="236" t="s">
        <v>25</v>
      </c>
      <c r="B14" s="237" t="s">
        <v>43</v>
      </c>
      <c r="C14" s="237" t="s">
        <v>44</v>
      </c>
      <c r="D14" s="238" t="s">
        <v>45</v>
      </c>
      <c r="E14" s="239" t="s">
        <v>83</v>
      </c>
      <c r="F14" s="234"/>
      <c r="G14" s="234"/>
    </row>
    <row r="15" spans="1:7" ht="12.75">
      <c r="A15" s="240" t="s">
        <v>226</v>
      </c>
      <c r="B15" s="241">
        <v>2627.642751135686</v>
      </c>
      <c r="C15" s="241">
        <v>2394.764756109219</v>
      </c>
      <c r="D15" s="242">
        <v>-232.87799502646703</v>
      </c>
      <c r="E15" s="243">
        <v>-0.08862620115531897</v>
      </c>
      <c r="F15" s="235"/>
      <c r="G15" s="235"/>
    </row>
    <row r="16" spans="1:7" ht="12.75">
      <c r="A16" s="240" t="s">
        <v>227</v>
      </c>
      <c r="B16" s="241">
        <v>2903.590789907869</v>
      </c>
      <c r="C16" s="241">
        <v>2646.2365374146343</v>
      </c>
      <c r="D16" s="242">
        <v>-257.3542524932345</v>
      </c>
      <c r="E16" s="243">
        <v>-0.08863309988023498</v>
      </c>
      <c r="F16" s="235"/>
      <c r="G16" s="235"/>
    </row>
    <row r="17" spans="1:7" ht="12.75">
      <c r="A17" s="244" t="s">
        <v>228</v>
      </c>
      <c r="B17" s="245">
        <v>0.03697245125872864</v>
      </c>
      <c r="C17" s="245">
        <v>0.03189259813328039</v>
      </c>
      <c r="D17" s="246">
        <v>-0.5079853125448252</v>
      </c>
      <c r="E17" s="247"/>
      <c r="F17" s="235"/>
      <c r="G17" s="2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3" style="0" customWidth="1"/>
    <col min="7" max="7" width="12.83203125" style="0" customWidth="1"/>
  </cols>
  <sheetData>
    <row r="1" spans="1:7" ht="12.75">
      <c r="A1" s="216" t="s">
        <v>231</v>
      </c>
      <c r="B1" s="216"/>
      <c r="C1" s="216"/>
      <c r="D1" s="216"/>
      <c r="E1" s="216"/>
      <c r="F1" s="216"/>
      <c r="G1" s="216"/>
    </row>
    <row r="2" spans="1:7" ht="12.75">
      <c r="A2" s="217" t="s">
        <v>232</v>
      </c>
      <c r="B2" s="218" t="s">
        <v>82</v>
      </c>
      <c r="C2" s="218"/>
      <c r="D2" s="218"/>
      <c r="E2" s="219"/>
      <c r="F2" s="220"/>
      <c r="G2" s="219" t="s">
        <v>150</v>
      </c>
    </row>
    <row r="3" spans="1:7" ht="12.75">
      <c r="A3" s="221"/>
      <c r="B3" s="222" t="s">
        <v>43</v>
      </c>
      <c r="C3" s="222" t="s">
        <v>44</v>
      </c>
      <c r="D3" s="223" t="s">
        <v>45</v>
      </c>
      <c r="E3" s="224" t="s">
        <v>83</v>
      </c>
      <c r="F3" s="220"/>
      <c r="G3" s="222" t="s">
        <v>44</v>
      </c>
    </row>
    <row r="4" spans="1:7" ht="12.75">
      <c r="A4" s="225" t="s">
        <v>85</v>
      </c>
      <c r="B4" s="226">
        <v>1070212.563</v>
      </c>
      <c r="C4" s="226">
        <v>984721.177</v>
      </c>
      <c r="D4" s="226">
        <v>-85491.38600000006</v>
      </c>
      <c r="E4" s="227">
        <v>-0.07988262234593115</v>
      </c>
      <c r="F4" s="162"/>
      <c r="G4" s="226">
        <v>1893112.0751307292</v>
      </c>
    </row>
    <row r="5" spans="1:7" ht="12.75">
      <c r="A5" s="225" t="s">
        <v>221</v>
      </c>
      <c r="B5" s="226">
        <v>-414344.62200000003</v>
      </c>
      <c r="C5" s="226">
        <v>-500644.784</v>
      </c>
      <c r="D5" s="226">
        <v>-86300.16199999995</v>
      </c>
      <c r="E5" s="227">
        <v>-0.2082811201541309</v>
      </c>
      <c r="F5" s="162"/>
      <c r="G5" s="226">
        <v>-962482.282374654</v>
      </c>
    </row>
    <row r="6" spans="1:7" ht="12.75">
      <c r="A6" s="228" t="s">
        <v>57</v>
      </c>
      <c r="B6" s="229">
        <v>655867.9410000001</v>
      </c>
      <c r="C6" s="229">
        <v>484076.39300000004</v>
      </c>
      <c r="D6" s="229">
        <v>-171791.54800000007</v>
      </c>
      <c r="E6" s="227">
        <v>-0.26193008875852347</v>
      </c>
      <c r="F6" s="162"/>
      <c r="G6" s="229">
        <v>930629.7927560752</v>
      </c>
    </row>
    <row r="7" spans="1:7" ht="12.75">
      <c r="A7" s="225" t="s">
        <v>222</v>
      </c>
      <c r="B7" s="226">
        <v>-51402.43</v>
      </c>
      <c r="C7" s="226">
        <v>-59611.50600000001</v>
      </c>
      <c r="D7" s="226">
        <v>-8209.076000000001</v>
      </c>
      <c r="E7" s="227">
        <v>-0.15970209968672686</v>
      </c>
      <c r="F7" s="162"/>
      <c r="G7" s="226">
        <v>-114602.24930790528</v>
      </c>
    </row>
    <row r="8" spans="1:7" ht="12.75">
      <c r="A8" s="230" t="s">
        <v>61</v>
      </c>
      <c r="B8" s="46">
        <v>604465.511</v>
      </c>
      <c r="C8" s="46">
        <v>424464.88700000005</v>
      </c>
      <c r="D8" s="46">
        <v>-180000.624</v>
      </c>
      <c r="E8" s="161">
        <v>-0.2977847713796197</v>
      </c>
      <c r="F8" s="162"/>
      <c r="G8" s="46">
        <v>816027.54344817</v>
      </c>
    </row>
    <row r="9" spans="1:7" ht="12.75">
      <c r="A9" s="225" t="s">
        <v>223</v>
      </c>
      <c r="B9" s="226">
        <v>-71887.29</v>
      </c>
      <c r="C9" s="226">
        <v>-74565.341</v>
      </c>
      <c r="D9" s="226">
        <v>-2678.050999999992</v>
      </c>
      <c r="E9" s="227">
        <v>-0.03725346998057642</v>
      </c>
      <c r="F9" s="162"/>
      <c r="G9" s="226">
        <v>-143350.7786065826</v>
      </c>
    </row>
    <row r="10" spans="1:7" ht="12.75">
      <c r="A10" s="231" t="s">
        <v>64</v>
      </c>
      <c r="B10" s="232">
        <v>532578.221</v>
      </c>
      <c r="C10" s="232">
        <v>349899.54600000003</v>
      </c>
      <c r="D10" s="232">
        <v>-182678.675</v>
      </c>
      <c r="E10" s="233">
        <v>-0.34300815879588886</v>
      </c>
      <c r="F10" s="234"/>
      <c r="G10" s="232">
        <v>672676.7648415873</v>
      </c>
    </row>
    <row r="11" spans="1:7" ht="12.75">
      <c r="A11" s="235"/>
      <c r="B11" s="235"/>
      <c r="C11" s="235"/>
      <c r="D11" s="235"/>
      <c r="E11" s="235"/>
      <c r="F11" s="235"/>
      <c r="G11" s="235"/>
    </row>
    <row r="12" spans="1:7" ht="12.75">
      <c r="A12" s="235"/>
      <c r="B12" s="235"/>
      <c r="C12" s="235"/>
      <c r="D12" s="235"/>
      <c r="E12" s="235"/>
      <c r="F12" s="235"/>
      <c r="G12" s="235"/>
    </row>
    <row r="13" spans="1:7" ht="12.75">
      <c r="A13" s="216" t="s">
        <v>233</v>
      </c>
      <c r="B13" s="216"/>
      <c r="C13" s="216"/>
      <c r="D13" s="216"/>
      <c r="E13" s="216"/>
      <c r="F13" s="216"/>
      <c r="G13" s="216"/>
    </row>
    <row r="14" spans="1:7" ht="12.75">
      <c r="A14" s="236" t="s">
        <v>232</v>
      </c>
      <c r="B14" s="237" t="s">
        <v>43</v>
      </c>
      <c r="C14" s="237" t="s">
        <v>44</v>
      </c>
      <c r="D14" s="238" t="s">
        <v>45</v>
      </c>
      <c r="E14" s="239" t="s">
        <v>83</v>
      </c>
      <c r="F14" s="234"/>
      <c r="G14" s="234"/>
    </row>
    <row r="15" spans="1:7" ht="12.75">
      <c r="A15" s="240" t="s">
        <v>226</v>
      </c>
      <c r="B15" s="241">
        <v>16068.277848344824</v>
      </c>
      <c r="C15" s="241">
        <v>15431.23664576358</v>
      </c>
      <c r="D15" s="242">
        <v>-637.0412025812439</v>
      </c>
      <c r="E15" s="243">
        <v>-0.03964589165022839</v>
      </c>
      <c r="F15" s="235"/>
      <c r="G15" s="235"/>
    </row>
    <row r="16" spans="1:7" ht="12.75">
      <c r="A16" s="240" t="s">
        <v>227</v>
      </c>
      <c r="B16" s="241">
        <v>16070.672870304128</v>
      </c>
      <c r="C16" s="241">
        <v>16004.537493105201</v>
      </c>
      <c r="D16" s="242">
        <v>-66.13537719892702</v>
      </c>
      <c r="E16" s="243">
        <v>-0.0041152836432340025</v>
      </c>
      <c r="F16" s="235"/>
      <c r="G16" s="235"/>
    </row>
    <row r="17" spans="1:7" ht="12.75">
      <c r="A17" s="244" t="s">
        <v>228</v>
      </c>
      <c r="B17" s="245">
        <v>0.4062353966544615</v>
      </c>
      <c r="C17" s="245">
        <v>0.3957349828899757</v>
      </c>
      <c r="D17" s="246">
        <v>-1.0500413764485794</v>
      </c>
      <c r="E17" s="247"/>
      <c r="F17" s="235"/>
      <c r="G17" s="2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2.5" style="0" customWidth="1"/>
    <col min="7" max="7" width="16.16015625" style="0" customWidth="1"/>
  </cols>
  <sheetData>
    <row r="1" spans="1:7" ht="12.75">
      <c r="A1" s="216" t="s">
        <v>234</v>
      </c>
      <c r="B1" s="216"/>
      <c r="C1" s="216"/>
      <c r="D1" s="216"/>
      <c r="E1" s="216"/>
      <c r="F1" s="216"/>
      <c r="G1" s="216"/>
    </row>
    <row r="2" spans="1:7" ht="12.75">
      <c r="A2" s="217" t="s">
        <v>11</v>
      </c>
      <c r="B2" s="218" t="s">
        <v>82</v>
      </c>
      <c r="C2" s="218"/>
      <c r="D2" s="218"/>
      <c r="E2" s="219"/>
      <c r="F2" s="220"/>
      <c r="G2" s="219" t="s">
        <v>150</v>
      </c>
    </row>
    <row r="3" spans="1:7" ht="12.75">
      <c r="A3" s="221"/>
      <c r="B3" s="222" t="s">
        <v>43</v>
      </c>
      <c r="C3" s="222" t="s">
        <v>44</v>
      </c>
      <c r="D3" s="223" t="s">
        <v>45</v>
      </c>
      <c r="E3" s="224" t="s">
        <v>83</v>
      </c>
      <c r="F3" s="220"/>
      <c r="G3" s="222" t="s">
        <v>44</v>
      </c>
    </row>
    <row r="4" spans="1:7" ht="12.75">
      <c r="A4" s="225" t="s">
        <v>85</v>
      </c>
      <c r="B4" s="226">
        <v>374770.68200000003</v>
      </c>
      <c r="C4" s="226">
        <v>390200.776</v>
      </c>
      <c r="D4" s="226">
        <v>15430.093999999983</v>
      </c>
      <c r="E4" s="227">
        <v>0.04117209467308326</v>
      </c>
      <c r="F4" s="162"/>
      <c r="G4" s="226">
        <v>750155.2906797909</v>
      </c>
    </row>
    <row r="5" spans="1:7" ht="12.75">
      <c r="A5" s="225" t="s">
        <v>221</v>
      </c>
      <c r="B5" s="226">
        <v>-126407.111</v>
      </c>
      <c r="C5" s="226">
        <v>-140646.463</v>
      </c>
      <c r="D5" s="226">
        <v>-14239.351999999984</v>
      </c>
      <c r="E5" s="227">
        <v>-0.11264676399415523</v>
      </c>
      <c r="F5" s="162"/>
      <c r="G5" s="226">
        <v>-270390.7701476469</v>
      </c>
    </row>
    <row r="6" spans="1:7" ht="12.75">
      <c r="A6" s="228" t="s">
        <v>57</v>
      </c>
      <c r="B6" s="229">
        <v>248363.57100000003</v>
      </c>
      <c r="C6" s="229">
        <v>249554.31300000002</v>
      </c>
      <c r="D6" s="229">
        <v>1190.7419999999984</v>
      </c>
      <c r="E6" s="227">
        <v>0.004794350456492664</v>
      </c>
      <c r="F6" s="162"/>
      <c r="G6" s="229">
        <v>479764.52053214406</v>
      </c>
    </row>
    <row r="7" spans="1:7" ht="12.75">
      <c r="A7" s="225" t="s">
        <v>222</v>
      </c>
      <c r="B7" s="226">
        <v>-22099.762000000002</v>
      </c>
      <c r="C7" s="226">
        <v>-25259.436</v>
      </c>
      <c r="D7" s="226">
        <v>-3159.673999999999</v>
      </c>
      <c r="E7" s="227">
        <v>-0.14297321391967927</v>
      </c>
      <c r="F7" s="162"/>
      <c r="G7" s="226">
        <v>-48560.89664718549</v>
      </c>
    </row>
    <row r="8" spans="1:7" ht="12.75">
      <c r="A8" s="230" t="s">
        <v>61</v>
      </c>
      <c r="B8" s="46">
        <v>226263.809</v>
      </c>
      <c r="C8" s="46">
        <v>224294.87700000004</v>
      </c>
      <c r="D8" s="46">
        <v>-1968.9319999999716</v>
      </c>
      <c r="E8" s="161">
        <v>-0.008701930762599208</v>
      </c>
      <c r="F8" s="162"/>
      <c r="G8" s="46">
        <v>431203.62388495856</v>
      </c>
    </row>
    <row r="9" spans="1:7" ht="12.75">
      <c r="A9" s="225" t="s">
        <v>223</v>
      </c>
      <c r="B9" s="226">
        <v>-27130.494</v>
      </c>
      <c r="C9" s="226">
        <v>-31286.453</v>
      </c>
      <c r="D9" s="226">
        <v>-4155.959000000003</v>
      </c>
      <c r="E9" s="227">
        <v>-0.15318405186429715</v>
      </c>
      <c r="F9" s="162"/>
      <c r="G9" s="226">
        <v>-60147.74876960936</v>
      </c>
    </row>
    <row r="10" spans="1:7" ht="12.75">
      <c r="A10" s="231" t="s">
        <v>64</v>
      </c>
      <c r="B10" s="232">
        <v>199133.315</v>
      </c>
      <c r="C10" s="232">
        <v>193008.42400000003</v>
      </c>
      <c r="D10" s="232">
        <v>-6124.890999999974</v>
      </c>
      <c r="E10" s="233">
        <v>-0.030757741365376127</v>
      </c>
      <c r="F10" s="234"/>
      <c r="G10" s="232">
        <v>371055.8751153492</v>
      </c>
    </row>
    <row r="11" spans="1:7" ht="12.75">
      <c r="A11" s="235" t="s">
        <v>235</v>
      </c>
      <c r="B11" s="235"/>
      <c r="C11" s="235"/>
      <c r="D11" s="235"/>
      <c r="E11" s="235"/>
      <c r="F11" s="235"/>
      <c r="G11" s="235"/>
    </row>
    <row r="12" spans="1:7" ht="12.75">
      <c r="A12" s="235"/>
      <c r="B12" s="235"/>
      <c r="C12" s="235"/>
      <c r="D12" s="235"/>
      <c r="E12" s="235"/>
      <c r="F12" s="235"/>
      <c r="G12" s="235"/>
    </row>
    <row r="13" spans="1:7" ht="12.75">
      <c r="A13" s="216" t="s">
        <v>236</v>
      </c>
      <c r="B13" s="216"/>
      <c r="C13" s="216"/>
      <c r="D13" s="216"/>
      <c r="E13" s="216"/>
      <c r="F13" s="216"/>
      <c r="G13" s="216"/>
    </row>
    <row r="14" spans="1:7" ht="12.75">
      <c r="A14" s="236" t="s">
        <v>11</v>
      </c>
      <c r="B14" s="237" t="s">
        <v>43</v>
      </c>
      <c r="C14" s="237" t="s">
        <v>44</v>
      </c>
      <c r="D14" s="238" t="s">
        <v>45</v>
      </c>
      <c r="E14" s="239" t="s">
        <v>83</v>
      </c>
      <c r="F14" s="234"/>
      <c r="G14" s="234"/>
    </row>
    <row r="15" spans="1:7" ht="12.75">
      <c r="A15" s="240" t="s">
        <v>226</v>
      </c>
      <c r="B15" s="241">
        <v>9922.104659193727</v>
      </c>
      <c r="C15" s="241">
        <v>8519.333885959999</v>
      </c>
      <c r="D15" s="242">
        <v>-1402.7707732337276</v>
      </c>
      <c r="E15" s="243">
        <v>-0.14137834878953165</v>
      </c>
      <c r="F15" s="235"/>
      <c r="G15" s="235"/>
    </row>
    <row r="16" spans="1:7" ht="12.75">
      <c r="A16" s="240" t="s">
        <v>227</v>
      </c>
      <c r="B16" s="241">
        <v>12789.774001463842</v>
      </c>
      <c r="C16" s="241">
        <v>11199.543423083896</v>
      </c>
      <c r="D16" s="242">
        <v>-1590.2305783799457</v>
      </c>
      <c r="E16" s="243">
        <v>-0.1243360968065532</v>
      </c>
      <c r="F16" s="235"/>
      <c r="G16" s="235"/>
    </row>
    <row r="17" spans="1:7" ht="12.75">
      <c r="A17" s="244" t="s">
        <v>228</v>
      </c>
      <c r="B17" s="245">
        <v>0.21119250911312346</v>
      </c>
      <c r="C17" s="245">
        <v>0.18298663723321906</v>
      </c>
      <c r="D17" s="246">
        <v>-2.8205871879904394</v>
      </c>
      <c r="E17" s="247"/>
      <c r="F17" s="235"/>
      <c r="G17" s="235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3" style="0" customWidth="1"/>
    <col min="7" max="7" width="12.83203125" style="0" customWidth="1"/>
  </cols>
  <sheetData>
    <row r="1" spans="1:7" ht="12.75">
      <c r="A1" s="216" t="s">
        <v>237</v>
      </c>
      <c r="B1" s="216"/>
      <c r="C1" s="216"/>
      <c r="D1" s="216"/>
      <c r="E1" s="216"/>
      <c r="F1" s="216"/>
      <c r="G1" s="216"/>
    </row>
    <row r="2" spans="1:7" ht="12.75">
      <c r="A2" s="217" t="s">
        <v>10</v>
      </c>
      <c r="B2" s="218" t="s">
        <v>82</v>
      </c>
      <c r="C2" s="218"/>
      <c r="D2" s="218"/>
      <c r="E2" s="219"/>
      <c r="F2" s="220"/>
      <c r="G2" s="219" t="s">
        <v>150</v>
      </c>
    </row>
    <row r="3" spans="1:7" ht="12.75">
      <c r="A3" s="221"/>
      <c r="B3" s="222" t="s">
        <v>43</v>
      </c>
      <c r="C3" s="222" t="s">
        <v>44</v>
      </c>
      <c r="D3" s="223" t="s">
        <v>45</v>
      </c>
      <c r="E3" s="224" t="s">
        <v>83</v>
      </c>
      <c r="F3" s="220"/>
      <c r="G3" s="222" t="s">
        <v>44</v>
      </c>
    </row>
    <row r="4" spans="1:7" ht="12.75">
      <c r="A4" s="225" t="s">
        <v>85</v>
      </c>
      <c r="B4" s="226">
        <v>159864.979</v>
      </c>
      <c r="C4" s="226">
        <v>161204.584</v>
      </c>
      <c r="D4" s="226">
        <v>1339.6050000000105</v>
      </c>
      <c r="E4" s="227">
        <v>0.008379602639550033</v>
      </c>
      <c r="F4" s="162"/>
      <c r="G4" s="226">
        <v>309913.4573977238</v>
      </c>
    </row>
    <row r="5" spans="1:7" ht="12.75">
      <c r="A5" s="225" t="s">
        <v>221</v>
      </c>
      <c r="B5" s="226">
        <v>-49853.17</v>
      </c>
      <c r="C5" s="226">
        <v>-60797.576</v>
      </c>
      <c r="D5" s="226">
        <v>-10944.406000000003</v>
      </c>
      <c r="E5" s="227">
        <v>-0.21953280002054038</v>
      </c>
      <c r="F5" s="162"/>
      <c r="G5" s="226">
        <v>-116882.4515533682</v>
      </c>
    </row>
    <row r="6" spans="1:7" ht="12.75">
      <c r="A6" s="228" t="s">
        <v>57</v>
      </c>
      <c r="B6" s="229">
        <v>110011.809</v>
      </c>
      <c r="C6" s="229">
        <v>100407.008</v>
      </c>
      <c r="D6" s="229">
        <v>-9604.800999999992</v>
      </c>
      <c r="E6" s="227">
        <v>-0.08730699992398082</v>
      </c>
      <c r="F6" s="162"/>
      <c r="G6" s="229">
        <v>193031.00584435562</v>
      </c>
    </row>
    <row r="7" spans="1:7" ht="12.75">
      <c r="A7" s="225" t="s">
        <v>222</v>
      </c>
      <c r="B7" s="226">
        <v>-22370.97</v>
      </c>
      <c r="C7" s="226">
        <v>-16077.205999999998</v>
      </c>
      <c r="D7" s="226">
        <v>6293.764000000003</v>
      </c>
      <c r="E7" s="227">
        <v>0.2813362138521487</v>
      </c>
      <c r="F7" s="162"/>
      <c r="G7" s="226">
        <v>-30908.19363272839</v>
      </c>
    </row>
    <row r="8" spans="1:7" ht="12.75">
      <c r="A8" s="230" t="s">
        <v>61</v>
      </c>
      <c r="B8" s="46">
        <v>87640.83899999999</v>
      </c>
      <c r="C8" s="46">
        <v>84329.802</v>
      </c>
      <c r="D8" s="46">
        <v>-3311.0369999999966</v>
      </c>
      <c r="E8" s="161">
        <v>-0.03777961322346534</v>
      </c>
      <c r="F8" s="162"/>
      <c r="G8" s="46">
        <v>162122.8122116272</v>
      </c>
    </row>
    <row r="9" spans="1:7" ht="12.75">
      <c r="A9" s="225" t="s">
        <v>223</v>
      </c>
      <c r="B9" s="226">
        <v>-28542.943</v>
      </c>
      <c r="C9" s="226">
        <v>-29343.97</v>
      </c>
      <c r="D9" s="226">
        <v>-801.0270000000019</v>
      </c>
      <c r="E9" s="227">
        <v>-0.028063924592499165</v>
      </c>
      <c r="F9" s="162"/>
      <c r="G9" s="226">
        <v>-56413.35358351277</v>
      </c>
    </row>
    <row r="10" spans="1:7" ht="12.75">
      <c r="A10" s="231" t="s">
        <v>64</v>
      </c>
      <c r="B10" s="232">
        <v>59097.89599999999</v>
      </c>
      <c r="C10" s="232">
        <v>54985.831999999995</v>
      </c>
      <c r="D10" s="232">
        <v>-4112.0639999999985</v>
      </c>
      <c r="E10" s="233">
        <v>-0.06958054818059849</v>
      </c>
      <c r="F10" s="234"/>
      <c r="G10" s="232">
        <v>105709.45862811441</v>
      </c>
    </row>
    <row r="11" spans="1:7" ht="12.75">
      <c r="A11" s="235" t="s">
        <v>238</v>
      </c>
      <c r="B11" s="235"/>
      <c r="C11" s="235"/>
      <c r="D11" s="235"/>
      <c r="E11" s="235"/>
      <c r="F11" s="235"/>
      <c r="G11" s="235"/>
    </row>
    <row r="12" spans="1:7" ht="12.75">
      <c r="A12" s="235"/>
      <c r="B12" s="235"/>
      <c r="C12" s="235"/>
      <c r="D12" s="235"/>
      <c r="E12" s="235"/>
      <c r="F12" s="235"/>
      <c r="G12" s="235"/>
    </row>
    <row r="13" spans="1:7" ht="12.75">
      <c r="A13" s="216" t="s">
        <v>239</v>
      </c>
      <c r="B13" s="216"/>
      <c r="C13" s="216"/>
      <c r="D13" s="216"/>
      <c r="E13" s="216"/>
      <c r="F13" s="216"/>
      <c r="G13" s="216"/>
    </row>
    <row r="14" spans="1:7" ht="12.75">
      <c r="A14" s="236" t="s">
        <v>10</v>
      </c>
      <c r="B14" s="237" t="s">
        <v>43</v>
      </c>
      <c r="C14" s="237" t="s">
        <v>44</v>
      </c>
      <c r="D14" s="238" t="s">
        <v>45</v>
      </c>
      <c r="E14" s="239" t="s">
        <v>83</v>
      </c>
      <c r="F14" s="234"/>
      <c r="G14" s="234"/>
    </row>
    <row r="15" spans="1:7" ht="12.75">
      <c r="A15" s="240" t="s">
        <v>226</v>
      </c>
      <c r="B15" s="241">
        <v>6028.800257056777</v>
      </c>
      <c r="C15" s="241">
        <v>6228.7076486765745</v>
      </c>
      <c r="D15" s="242">
        <v>199.90739161979764</v>
      </c>
      <c r="E15" s="243">
        <v>0.03315873525347002</v>
      </c>
      <c r="F15" s="235"/>
      <c r="G15" s="235"/>
    </row>
    <row r="16" spans="1:7" ht="12.75">
      <c r="A16" s="240" t="s">
        <v>227</v>
      </c>
      <c r="B16" s="241">
        <v>6179.138172878014</v>
      </c>
      <c r="C16" s="241">
        <v>6348.624894458022</v>
      </c>
      <c r="D16" s="242">
        <v>169.48672158000772</v>
      </c>
      <c r="E16" s="243">
        <v>0.027428860924964084</v>
      </c>
      <c r="F16" s="235"/>
      <c r="G16" s="235"/>
    </row>
    <row r="17" spans="1:7" ht="12.75">
      <c r="A17" s="244" t="s">
        <v>228</v>
      </c>
      <c r="B17" s="245">
        <v>0.3057180348614734</v>
      </c>
      <c r="C17" s="245">
        <v>0.28970554495591194</v>
      </c>
      <c r="D17" s="246">
        <v>-1.6012489905561478</v>
      </c>
      <c r="E17" s="247"/>
      <c r="F17" s="235"/>
      <c r="G17" s="2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8.83203125" style="0" customWidth="1"/>
    <col min="2" max="2" width="13.33203125" style="0" customWidth="1"/>
    <col min="3" max="3" width="18" style="0" bestFit="1" customWidth="1"/>
    <col min="4" max="4" width="14.83203125" style="0" bestFit="1" customWidth="1"/>
    <col min="5" max="5" width="17.16015625" style="0" bestFit="1" customWidth="1"/>
    <col min="6" max="6" width="18.5" style="0" bestFit="1" customWidth="1"/>
    <col min="7" max="7" width="15.16015625" style="0" bestFit="1" customWidth="1"/>
    <col min="8" max="9" width="15.33203125" style="0" customWidth="1"/>
    <col min="10" max="10" width="1.5" style="0" customWidth="1"/>
    <col min="11" max="11" width="15.33203125" style="0" customWidth="1"/>
    <col min="12" max="12" width="12.5" style="0" customWidth="1"/>
    <col min="14" max="14" width="31" style="0" customWidth="1"/>
    <col min="15" max="15" width="15" style="0" customWidth="1"/>
    <col min="16" max="16" width="15.66015625" style="0" customWidth="1"/>
    <col min="17" max="17" width="15.16015625" style="0" customWidth="1"/>
    <col min="18" max="18" width="16.33203125" style="0" customWidth="1"/>
    <col min="25" max="25" width="39.16015625" style="0" customWidth="1"/>
    <col min="26" max="26" width="15" style="0" customWidth="1"/>
    <col min="27" max="27" width="15.66015625" style="0" customWidth="1"/>
    <col min="28" max="28" width="15.16015625" style="0" customWidth="1"/>
    <col min="29" max="29" width="16.33203125" style="0" customWidth="1"/>
  </cols>
  <sheetData>
    <row r="1" spans="1:7" ht="12.75">
      <c r="A1" s="163" t="s">
        <v>240</v>
      </c>
      <c r="B1" s="117"/>
      <c r="C1" s="117"/>
      <c r="D1" s="117"/>
      <c r="E1" s="117"/>
      <c r="F1" s="117"/>
      <c r="G1" s="117"/>
    </row>
    <row r="2" spans="1:7" ht="12.75">
      <c r="A2" s="141"/>
      <c r="B2" s="338" t="s">
        <v>43</v>
      </c>
      <c r="C2" s="339"/>
      <c r="D2" s="340"/>
      <c r="E2" s="338" t="s">
        <v>44</v>
      </c>
      <c r="F2" s="339"/>
      <c r="G2" s="340"/>
    </row>
    <row r="3" spans="1:7" ht="25.5" customHeight="1">
      <c r="A3" s="142" t="s">
        <v>82</v>
      </c>
      <c r="B3" s="143" t="s">
        <v>85</v>
      </c>
      <c r="C3" s="144" t="s">
        <v>87</v>
      </c>
      <c r="D3" s="145" t="s">
        <v>64</v>
      </c>
      <c r="E3" s="143" t="s">
        <v>85</v>
      </c>
      <c r="F3" s="144" t="s">
        <v>87</v>
      </c>
      <c r="G3" s="145" t="s">
        <v>64</v>
      </c>
    </row>
    <row r="4" spans="1:7" ht="12.75" customHeight="1">
      <c r="A4" s="248" t="s">
        <v>8</v>
      </c>
      <c r="B4" s="249">
        <v>201585.699</v>
      </c>
      <c r="C4" s="250">
        <v>-197163.661</v>
      </c>
      <c r="D4" s="251">
        <v>4422.0380000000005</v>
      </c>
      <c r="E4" s="249">
        <v>252614.04200000002</v>
      </c>
      <c r="F4" s="250">
        <v>-244900.825</v>
      </c>
      <c r="G4" s="251">
        <v>7713.217000000001</v>
      </c>
    </row>
    <row r="5" spans="1:7" ht="12.75">
      <c r="A5" s="252" t="s">
        <v>9</v>
      </c>
      <c r="B5" s="253">
        <v>47809.856</v>
      </c>
      <c r="C5" s="254">
        <v>-20140.311999999998</v>
      </c>
      <c r="D5" s="255">
        <v>27669.544</v>
      </c>
      <c r="E5" s="253">
        <v>45381.147000000004</v>
      </c>
      <c r="F5" s="254">
        <v>-18838.514000000003</v>
      </c>
      <c r="G5" s="255">
        <v>26542.633</v>
      </c>
    </row>
    <row r="6" spans="1:7" ht="12.75">
      <c r="A6" s="252" t="s">
        <v>10</v>
      </c>
      <c r="B6" s="253">
        <v>159864.979</v>
      </c>
      <c r="C6" s="254">
        <v>-100767.08299999998</v>
      </c>
      <c r="D6" s="255">
        <v>59097.896</v>
      </c>
      <c r="E6" s="253">
        <v>161204.584</v>
      </c>
      <c r="F6" s="254">
        <v>-106218.75200000001</v>
      </c>
      <c r="G6" s="255">
        <v>54985.832</v>
      </c>
    </row>
    <row r="7" spans="1:7" ht="12.75">
      <c r="A7" s="252" t="s">
        <v>11</v>
      </c>
      <c r="B7" s="253">
        <v>374770.68200000003</v>
      </c>
      <c r="C7" s="254">
        <v>-175637.36700000003</v>
      </c>
      <c r="D7" s="255">
        <v>199133.315</v>
      </c>
      <c r="E7" s="253">
        <v>390200.776</v>
      </c>
      <c r="F7" s="254">
        <v>-197192.352</v>
      </c>
      <c r="G7" s="255">
        <v>193008.424</v>
      </c>
    </row>
    <row r="8" spans="1:7" ht="12.75">
      <c r="A8" s="252" t="s">
        <v>241</v>
      </c>
      <c r="B8" s="253">
        <v>1095790.7440000002</v>
      </c>
      <c r="C8" s="254">
        <v>-557304.5710000001</v>
      </c>
      <c r="D8" s="255">
        <v>538486.1730000001</v>
      </c>
      <c r="E8" s="253">
        <v>1000553.839</v>
      </c>
      <c r="F8" s="254">
        <v>-646371.214150375</v>
      </c>
      <c r="G8" s="255">
        <v>354182.624849625</v>
      </c>
    </row>
    <row r="9" spans="1:7" ht="12.75">
      <c r="A9" s="252" t="s">
        <v>242</v>
      </c>
      <c r="B9" s="253">
        <v>-96.05500000021982</v>
      </c>
      <c r="C9" s="254">
        <v>227.65500000019654</v>
      </c>
      <c r="D9" s="321">
        <v>131.59999999997672</v>
      </c>
      <c r="E9" s="253">
        <v>-29.015</v>
      </c>
      <c r="F9" s="254">
        <v>-176.954</v>
      </c>
      <c r="G9" s="255">
        <v>-205.969</v>
      </c>
    </row>
    <row r="10" spans="1:7" ht="12.75">
      <c r="A10" s="252" t="s">
        <v>243</v>
      </c>
      <c r="B10" s="253">
        <v>-674.381</v>
      </c>
      <c r="C10" s="254">
        <v>674.381</v>
      </c>
      <c r="D10" s="255">
        <v>0</v>
      </c>
      <c r="E10" s="253">
        <v>-665.365</v>
      </c>
      <c r="F10" s="254">
        <v>665.365</v>
      </c>
      <c r="G10" s="255">
        <v>0</v>
      </c>
    </row>
    <row r="11" spans="1:7" ht="12.75">
      <c r="A11" s="146" t="s">
        <v>244</v>
      </c>
      <c r="B11" s="147">
        <v>1879051.524</v>
      </c>
      <c r="C11" s="256">
        <v>-1050110.958</v>
      </c>
      <c r="D11" s="257">
        <v>828940.566</v>
      </c>
      <c r="E11" s="147">
        <v>1849260.0080000004</v>
      </c>
      <c r="F11" s="256">
        <v>-1213033.2461503753</v>
      </c>
      <c r="G11" s="257">
        <v>636226.761849625</v>
      </c>
    </row>
    <row r="13" spans="1:4" ht="12.75">
      <c r="A13" s="163" t="s">
        <v>245</v>
      </c>
      <c r="B13" s="117"/>
      <c r="C13" s="117"/>
      <c r="D13" s="117"/>
    </row>
    <row r="14" spans="1:4" ht="12.75">
      <c r="A14" s="141"/>
      <c r="B14" s="338" t="s">
        <v>44</v>
      </c>
      <c r="C14" s="339"/>
      <c r="D14" s="340"/>
    </row>
    <row r="15" spans="1:4" ht="25.5">
      <c r="A15" s="142" t="s">
        <v>150</v>
      </c>
      <c r="B15" s="143" t="s">
        <v>85</v>
      </c>
      <c r="C15" s="144" t="s">
        <v>87</v>
      </c>
      <c r="D15" s="145" t="s">
        <v>64</v>
      </c>
    </row>
    <row r="16" spans="1:4" ht="12.75">
      <c r="A16" s="248" t="s">
        <v>8</v>
      </c>
      <c r="B16" s="249">
        <v>485646.8048292834</v>
      </c>
      <c r="C16" s="250">
        <v>-470818.2578437404</v>
      </c>
      <c r="D16" s="251">
        <v>14828.546985542913</v>
      </c>
    </row>
    <row r="17" spans="1:4" ht="12.75">
      <c r="A17" s="252" t="s">
        <v>9</v>
      </c>
      <c r="B17" s="253">
        <v>87244.59204860045</v>
      </c>
      <c r="C17" s="254">
        <v>-36216.76791756383</v>
      </c>
      <c r="D17" s="255">
        <v>51027.82413103661</v>
      </c>
    </row>
    <row r="18" spans="1:4" ht="12.75">
      <c r="A18" s="252" t="s">
        <v>10</v>
      </c>
      <c r="B18" s="253">
        <v>309913.4573977238</v>
      </c>
      <c r="C18" s="254">
        <v>-204203.9987696094</v>
      </c>
      <c r="D18" s="255">
        <v>105709.45862811443</v>
      </c>
    </row>
    <row r="19" spans="1:4" ht="12.75">
      <c r="A19" s="252" t="s">
        <v>11</v>
      </c>
      <c r="B19" s="253">
        <v>750155.2906797909</v>
      </c>
      <c r="C19" s="254">
        <v>-379099.41556444176</v>
      </c>
      <c r="D19" s="255">
        <v>371055.87511534913</v>
      </c>
    </row>
    <row r="20" spans="1:4" ht="12.75">
      <c r="A20" s="252" t="s">
        <v>241</v>
      </c>
      <c r="B20" s="253">
        <v>1923550.1364964629</v>
      </c>
      <c r="C20" s="254">
        <v>-1242639.215146061</v>
      </c>
      <c r="D20" s="255">
        <v>680910.9213504018</v>
      </c>
    </row>
    <row r="21" spans="1:4" ht="12.75">
      <c r="A21" s="252" t="s">
        <v>242</v>
      </c>
      <c r="B21" s="253">
        <v>-55.780913565056906</v>
      </c>
      <c r="C21" s="254">
        <v>-340.19147954475545</v>
      </c>
      <c r="D21" s="255">
        <v>-395.9723931098124</v>
      </c>
    </row>
    <row r="22" spans="1:4" ht="12.75">
      <c r="A22" s="252" t="s">
        <v>243</v>
      </c>
      <c r="B22" s="253">
        <v>-1279.1544909258691</v>
      </c>
      <c r="C22" s="254">
        <v>1279.1544909258691</v>
      </c>
      <c r="D22" s="255">
        <v>0</v>
      </c>
    </row>
    <row r="23" spans="1:4" ht="12.75">
      <c r="A23" s="146" t="s">
        <v>244</v>
      </c>
      <c r="B23" s="147">
        <v>3555175.3460473707</v>
      </c>
      <c r="C23" s="256">
        <v>-2332038.6922300356</v>
      </c>
      <c r="D23" s="257">
        <v>1223136.6538173351</v>
      </c>
    </row>
    <row r="44" ht="16.5" customHeight="1"/>
    <row r="69" ht="16.5" customHeight="1"/>
  </sheetData>
  <sheetProtection/>
  <mergeCells count="3">
    <mergeCell ref="B2:D2"/>
    <mergeCell ref="E2:G2"/>
    <mergeCell ref="B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  <rowBreaks count="1" manualBreakCount="1">
    <brk id="1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12" defaultRowHeight="12"/>
  <cols>
    <col min="1" max="1" width="60.5" style="0" customWidth="1"/>
    <col min="2" max="6" width="20.5" style="0" customWidth="1"/>
  </cols>
  <sheetData>
    <row r="1" spans="1:6" ht="12.75">
      <c r="A1" s="168" t="s">
        <v>246</v>
      </c>
      <c r="B1" s="169"/>
      <c r="C1" s="169"/>
      <c r="D1" s="169"/>
      <c r="E1" s="169"/>
      <c r="F1" s="169"/>
    </row>
    <row r="2" spans="1:6" ht="57.75" customHeight="1">
      <c r="A2" s="258" t="s">
        <v>44</v>
      </c>
      <c r="B2" s="259" t="s">
        <v>247</v>
      </c>
      <c r="C2" s="260" t="s">
        <v>16</v>
      </c>
      <c r="D2" s="259" t="s">
        <v>248</v>
      </c>
      <c r="E2" s="259" t="s">
        <v>249</v>
      </c>
      <c r="F2" s="259" t="s">
        <v>250</v>
      </c>
    </row>
    <row r="3" spans="1:6" ht="24" customHeight="1">
      <c r="A3" s="261" t="s">
        <v>26</v>
      </c>
      <c r="B3" s="262"/>
      <c r="C3" s="262"/>
      <c r="D3" s="263"/>
      <c r="E3" s="262"/>
      <c r="F3" s="263"/>
    </row>
    <row r="4" spans="1:6" ht="12.75">
      <c r="A4" s="264" t="s">
        <v>251</v>
      </c>
      <c r="B4" s="265">
        <v>11664.65128370101</v>
      </c>
      <c r="C4" s="265">
        <v>1982.641814203906</v>
      </c>
      <c r="D4" s="265">
        <v>13647.293097904916</v>
      </c>
      <c r="E4" s="265">
        <v>1783.943547858663</v>
      </c>
      <c r="F4" s="265">
        <v>15431.23664576358</v>
      </c>
    </row>
    <row r="5" spans="1:6" ht="12.75">
      <c r="A5" s="266" t="s">
        <v>252</v>
      </c>
      <c r="B5" s="266">
        <v>6968.545667493049</v>
      </c>
      <c r="C5" s="266">
        <v>1982.641814203906</v>
      </c>
      <c r="D5" s="266">
        <v>8951.187481696956</v>
      </c>
      <c r="E5" s="266">
        <v>0</v>
      </c>
      <c r="F5" s="266">
        <v>8951.187481696956</v>
      </c>
    </row>
    <row r="6" spans="1:6" ht="12.75">
      <c r="A6" s="267" t="s">
        <v>253</v>
      </c>
      <c r="B6" s="267">
        <v>4635.570889955183</v>
      </c>
      <c r="C6" s="267">
        <v>0</v>
      </c>
      <c r="D6" s="267">
        <v>4635.570889955183</v>
      </c>
      <c r="E6" s="267">
        <v>1783.943547858663</v>
      </c>
      <c r="F6" s="267">
        <v>6419.514437813846</v>
      </c>
    </row>
    <row r="7" spans="1:6" ht="12.75">
      <c r="A7" s="268" t="s">
        <v>254</v>
      </c>
      <c r="B7" s="269">
        <v>60.5347262527789</v>
      </c>
      <c r="C7" s="269">
        <v>0</v>
      </c>
      <c r="D7" s="269">
        <v>60.5347262527789</v>
      </c>
      <c r="E7" s="269">
        <v>0</v>
      </c>
      <c r="F7" s="269">
        <v>60.5347262527789</v>
      </c>
    </row>
    <row r="8" spans="1:6" ht="12.75">
      <c r="A8" s="264" t="s">
        <v>255</v>
      </c>
      <c r="B8" s="265">
        <v>5022.5781190375665</v>
      </c>
      <c r="C8" s="265">
        <v>9.6</v>
      </c>
      <c r="D8" s="265">
        <v>521.9151878272245</v>
      </c>
      <c r="E8" s="265">
        <v>418.36809636689634</v>
      </c>
      <c r="F8" s="265">
        <v>940.2832841941208</v>
      </c>
    </row>
    <row r="9" spans="1:6" ht="12.75">
      <c r="A9" s="266" t="s">
        <v>256</v>
      </c>
      <c r="B9" s="266">
        <v>4510.262931210342</v>
      </c>
      <c r="C9" s="266">
        <v>0</v>
      </c>
      <c r="D9" s="266">
        <v>4510.262931210342</v>
      </c>
      <c r="E9" s="266">
        <v>0</v>
      </c>
      <c r="F9" s="266">
        <v>4510.262931210342</v>
      </c>
    </row>
    <row r="10" spans="1:6" ht="12.75">
      <c r="A10" s="267" t="s">
        <v>257</v>
      </c>
      <c r="B10" s="267">
        <v>97.08961321463951</v>
      </c>
      <c r="C10" s="267">
        <v>9.6</v>
      </c>
      <c r="D10" s="267">
        <v>106.68961321463951</v>
      </c>
      <c r="E10" s="267">
        <v>0</v>
      </c>
      <c r="F10" s="267">
        <v>106.68961321463951</v>
      </c>
    </row>
    <row r="11" spans="1:6" ht="12.75">
      <c r="A11" s="268" t="s">
        <v>258</v>
      </c>
      <c r="B11" s="269">
        <v>415.225574612585</v>
      </c>
      <c r="C11" s="269">
        <v>0</v>
      </c>
      <c r="D11" s="269">
        <v>415.225574612585</v>
      </c>
      <c r="E11" s="269">
        <v>418.36809636689634</v>
      </c>
      <c r="F11" s="269">
        <v>833.5936709794813</v>
      </c>
    </row>
    <row r="12" spans="1:6" ht="12.75">
      <c r="A12" s="264" t="s">
        <v>259</v>
      </c>
      <c r="B12" s="265">
        <v>273.3004979385111</v>
      </c>
      <c r="C12" s="265">
        <v>9.117433096350004</v>
      </c>
      <c r="D12" s="265">
        <v>282.4179310348611</v>
      </c>
      <c r="E12" s="265">
        <v>84.61056107779561</v>
      </c>
      <c r="F12" s="265">
        <v>367.02849211265675</v>
      </c>
    </row>
    <row r="13" spans="1:6" ht="12.75">
      <c r="A13" s="264" t="s">
        <v>260</v>
      </c>
      <c r="B13" s="265">
        <v>16413.92890480007</v>
      </c>
      <c r="C13" s="265">
        <v>1983.1243811075562</v>
      </c>
      <c r="D13" s="265">
        <v>13886.836409957437</v>
      </c>
      <c r="E13" s="265">
        <v>2117.7010831477633</v>
      </c>
      <c r="F13" s="265">
        <v>16004.537493105201</v>
      </c>
    </row>
    <row r="14" spans="1:6" ht="12.75">
      <c r="A14" s="266" t="s">
        <v>261</v>
      </c>
      <c r="B14" s="266">
        <v>9646.838425465337</v>
      </c>
      <c r="C14" s="266">
        <v>0</v>
      </c>
      <c r="D14" s="266">
        <v>9646.838425465337</v>
      </c>
      <c r="E14" s="266">
        <v>0</v>
      </c>
      <c r="F14" s="266">
        <v>9646.838425465337</v>
      </c>
    </row>
    <row r="15" spans="1:6" ht="12.75">
      <c r="A15" s="267" t="s">
        <v>262</v>
      </c>
      <c r="B15" s="267">
        <v>3044.86998532161</v>
      </c>
      <c r="C15" s="267">
        <v>188.00519192431105</v>
      </c>
      <c r="D15" s="267">
        <v>3232.875177245921</v>
      </c>
      <c r="E15" s="267">
        <v>2049.8446482700565</v>
      </c>
      <c r="F15" s="267">
        <v>5282.719825515977</v>
      </c>
    </row>
    <row r="16" spans="1:6" ht="12.75">
      <c r="A16" s="267" t="s">
        <v>263</v>
      </c>
      <c r="B16" s="267">
        <v>590.5204341371854</v>
      </c>
      <c r="C16" s="267">
        <v>416.6023731089947</v>
      </c>
      <c r="D16" s="267">
        <v>1007.1228072461801</v>
      </c>
      <c r="E16" s="267">
        <v>67.85643487770669</v>
      </c>
      <c r="F16" s="267">
        <v>1074.9792421238867</v>
      </c>
    </row>
    <row r="17" spans="1:6" ht="12.75">
      <c r="A17" s="268" t="s">
        <v>264</v>
      </c>
      <c r="B17" s="269">
        <v>3131.7000598759364</v>
      </c>
      <c r="C17" s="269">
        <v>1378.5168160742505</v>
      </c>
      <c r="D17" s="269">
        <v>4510.216875950187</v>
      </c>
      <c r="E17" s="269">
        <v>0</v>
      </c>
      <c r="F17" s="269">
        <v>4510.216875950187</v>
      </c>
    </row>
    <row r="18" spans="1:6" ht="15.75">
      <c r="A18" s="270" t="s">
        <v>265</v>
      </c>
      <c r="B18" s="271">
        <v>30222.470404593878</v>
      </c>
      <c r="C18" s="271">
        <v>30222.470404593878</v>
      </c>
      <c r="D18" s="271">
        <v>30222.470404593878</v>
      </c>
      <c r="E18" s="271">
        <v>10220.0939</v>
      </c>
      <c r="F18" s="271">
        <v>40442.56430459388</v>
      </c>
    </row>
    <row r="19" spans="1:6" ht="15.75">
      <c r="A19" s="272" t="s">
        <v>266</v>
      </c>
      <c r="B19" s="273">
        <v>0.4394819042623731</v>
      </c>
      <c r="C19" s="273">
        <v>0.020005233091117666</v>
      </c>
      <c r="D19" s="273">
        <v>0.4594871373534908</v>
      </c>
      <c r="E19" s="273">
        <v>0.20720955246289502</v>
      </c>
      <c r="F19" s="273">
        <v>0.3957349828899757</v>
      </c>
    </row>
    <row r="20" spans="1:6" ht="12.75">
      <c r="A20" s="274"/>
      <c r="B20" s="274"/>
      <c r="C20" s="274"/>
      <c r="D20" s="274"/>
      <c r="E20" s="274"/>
      <c r="F20" s="274"/>
    </row>
    <row r="21" spans="1:6" ht="12.75">
      <c r="A21" s="168" t="s">
        <v>267</v>
      </c>
      <c r="B21" s="169"/>
      <c r="C21" s="169"/>
      <c r="D21" s="169"/>
      <c r="E21" s="169"/>
      <c r="F21" s="169"/>
    </row>
    <row r="22" spans="1:6" ht="57.75" customHeight="1">
      <c r="A22" s="258" t="s">
        <v>43</v>
      </c>
      <c r="B22" s="259" t="s">
        <v>247</v>
      </c>
      <c r="C22" s="260" t="s">
        <v>16</v>
      </c>
      <c r="D22" s="259" t="s">
        <v>248</v>
      </c>
      <c r="E22" s="259" t="s">
        <v>249</v>
      </c>
      <c r="F22" s="259" t="s">
        <v>250</v>
      </c>
    </row>
    <row r="23" spans="1:6" ht="15.75">
      <c r="A23" s="261" t="s">
        <v>26</v>
      </c>
      <c r="B23" s="262"/>
      <c r="C23" s="262"/>
      <c r="D23" s="263"/>
      <c r="E23" s="262"/>
      <c r="F23" s="263"/>
    </row>
    <row r="24" spans="1:6" ht="12.75">
      <c r="A24" s="264" t="s">
        <v>251</v>
      </c>
      <c r="B24" s="265">
        <v>11759.46241063701</v>
      </c>
      <c r="C24" s="265">
        <v>2349.023139687221</v>
      </c>
      <c r="D24" s="265">
        <v>14108.48555032423</v>
      </c>
      <c r="E24" s="265">
        <v>1959.7922980205913</v>
      </c>
      <c r="F24" s="265">
        <v>16068.277848344822</v>
      </c>
    </row>
    <row r="25" spans="1:6" ht="12.75">
      <c r="A25" s="266" t="s">
        <v>252</v>
      </c>
      <c r="B25" s="266">
        <v>7939.684150442074</v>
      </c>
      <c r="C25" s="266">
        <v>2349.023139687221</v>
      </c>
      <c r="D25" s="266">
        <v>10288.707290129294</v>
      </c>
      <c r="E25" s="266">
        <v>0</v>
      </c>
      <c r="F25" s="266">
        <v>10288.707290129294</v>
      </c>
    </row>
    <row r="26" spans="1:6" ht="12.75">
      <c r="A26" s="267" t="s">
        <v>253</v>
      </c>
      <c r="B26" s="267">
        <v>3771.0070827475097</v>
      </c>
      <c r="C26" s="267">
        <v>0</v>
      </c>
      <c r="D26" s="267">
        <v>3771.0070827475097</v>
      </c>
      <c r="E26" s="267">
        <v>1959.7922980205913</v>
      </c>
      <c r="F26" s="267">
        <v>5730.799380768101</v>
      </c>
    </row>
    <row r="27" spans="1:6" ht="12.75">
      <c r="A27" s="268" t="s">
        <v>254</v>
      </c>
      <c r="B27" s="269">
        <v>48.771177447428656</v>
      </c>
      <c r="C27" s="269">
        <v>0</v>
      </c>
      <c r="D27" s="269">
        <v>48.771177447428656</v>
      </c>
      <c r="E27" s="269">
        <v>0</v>
      </c>
      <c r="F27" s="269">
        <v>48.771177447428656</v>
      </c>
    </row>
    <row r="28" spans="1:6" ht="12.75">
      <c r="A28" s="264" t="s">
        <v>255</v>
      </c>
      <c r="B28" s="265">
        <v>3965.3128061279454</v>
      </c>
      <c r="C28" s="265">
        <v>0</v>
      </c>
      <c r="D28" s="265">
        <v>128.04820355562936</v>
      </c>
      <c r="E28" s="265">
        <v>207.97043701877885</v>
      </c>
      <c r="F28" s="265">
        <v>336.0186405744082</v>
      </c>
    </row>
    <row r="29" spans="1:6" ht="12.75">
      <c r="A29" s="266" t="s">
        <v>256</v>
      </c>
      <c r="B29" s="266">
        <v>3837.264602572316</v>
      </c>
      <c r="C29" s="266">
        <v>0</v>
      </c>
      <c r="D29" s="266">
        <v>3837.264602572316</v>
      </c>
      <c r="E29" s="266">
        <v>0</v>
      </c>
      <c r="F29" s="266">
        <v>3837.264602572316</v>
      </c>
    </row>
    <row r="30" spans="1:6" ht="12.75">
      <c r="A30" s="267" t="s">
        <v>257</v>
      </c>
      <c r="B30" s="267">
        <v>128.04820355562936</v>
      </c>
      <c r="C30" s="267">
        <v>0</v>
      </c>
      <c r="D30" s="267">
        <v>128.04820355562936</v>
      </c>
      <c r="E30" s="267">
        <v>0</v>
      </c>
      <c r="F30" s="267">
        <v>128.04820355562936</v>
      </c>
    </row>
    <row r="31" spans="1:6" ht="12.75">
      <c r="A31" s="268" t="s">
        <v>258</v>
      </c>
      <c r="B31" s="269">
        <v>0</v>
      </c>
      <c r="C31" s="269">
        <v>0</v>
      </c>
      <c r="D31" s="269">
        <v>0</v>
      </c>
      <c r="E31" s="269">
        <v>207.97043701877885</v>
      </c>
      <c r="F31" s="269">
        <v>207.97043701877885</v>
      </c>
    </row>
    <row r="32" spans="1:6" ht="12.75">
      <c r="A32" s="264" t="s">
        <v>259</v>
      </c>
      <c r="B32" s="265">
        <v>298.7662700003689</v>
      </c>
      <c r="C32" s="265">
        <v>10.802284691284948</v>
      </c>
      <c r="D32" s="265">
        <v>309.56855469165384</v>
      </c>
      <c r="E32" s="265">
        <v>23.555063923449886</v>
      </c>
      <c r="F32" s="265">
        <v>333.12361861510374</v>
      </c>
    </row>
    <row r="33" spans="1:6" ht="12.75">
      <c r="A33" s="264" t="s">
        <v>260</v>
      </c>
      <c r="B33" s="265">
        <v>15426.008946764587</v>
      </c>
      <c r="C33" s="265">
        <v>2338.220854995936</v>
      </c>
      <c r="D33" s="265">
        <v>13926.46519918821</v>
      </c>
      <c r="E33" s="265">
        <v>2144.2076711159207</v>
      </c>
      <c r="F33" s="265">
        <v>16070.672870304128</v>
      </c>
    </row>
    <row r="34" spans="1:6" ht="12.75">
      <c r="A34" s="266" t="s">
        <v>261</v>
      </c>
      <c r="B34" s="266">
        <v>8248.553194624526</v>
      </c>
      <c r="C34" s="266">
        <v>258.16103169389044</v>
      </c>
      <c r="D34" s="266">
        <v>8506.714226318418</v>
      </c>
      <c r="E34" s="266">
        <v>527.40420757655</v>
      </c>
      <c r="F34" s="266">
        <v>9034.118433894968</v>
      </c>
    </row>
    <row r="35" spans="1:6" ht="12.75">
      <c r="A35" s="267" t="s">
        <v>262</v>
      </c>
      <c r="B35" s="267">
        <v>2877.604305625584</v>
      </c>
      <c r="C35" s="267">
        <v>124.94345834941642</v>
      </c>
      <c r="D35" s="267">
        <v>3002.547763975</v>
      </c>
      <c r="E35" s="267">
        <v>1491.9746705173811</v>
      </c>
      <c r="F35" s="267">
        <v>4494.522434492381</v>
      </c>
    </row>
    <row r="36" spans="1:6" ht="12.75">
      <c r="A36" s="267" t="s">
        <v>263</v>
      </c>
      <c r="B36" s="267">
        <v>1583.9868439421605</v>
      </c>
      <c r="C36" s="267">
        <v>833.2163649526292</v>
      </c>
      <c r="D36" s="267">
        <v>2417.20320889479</v>
      </c>
      <c r="E36" s="267">
        <v>124.82879302198921</v>
      </c>
      <c r="F36" s="267">
        <v>2542.0320019167793</v>
      </c>
    </row>
    <row r="37" spans="1:6" ht="12.75">
      <c r="A37" s="268" t="s">
        <v>264</v>
      </c>
      <c r="B37" s="269">
        <v>2715.864602572316</v>
      </c>
      <c r="C37" s="269">
        <v>1121.9</v>
      </c>
      <c r="D37" s="269">
        <v>3837.764602572316</v>
      </c>
      <c r="E37" s="269">
        <v>0</v>
      </c>
      <c r="F37" s="269">
        <v>3837.764602572316</v>
      </c>
    </row>
    <row r="38" spans="1:6" ht="15.75">
      <c r="A38" s="270" t="s">
        <v>265</v>
      </c>
      <c r="B38" s="271">
        <v>29333.30142442937</v>
      </c>
      <c r="C38" s="271">
        <v>29333.30142442937</v>
      </c>
      <c r="D38" s="271">
        <v>29333.30142442937</v>
      </c>
      <c r="E38" s="271">
        <v>10226.7</v>
      </c>
      <c r="F38" s="271">
        <v>39560.00142442937</v>
      </c>
    </row>
    <row r="39" spans="1:6" ht="15.75">
      <c r="A39" s="272" t="s">
        <v>266</v>
      </c>
      <c r="B39" s="273">
        <v>0.4333008467163878</v>
      </c>
      <c r="C39" s="273">
        <v>0.04146552879939246</v>
      </c>
      <c r="D39" s="273">
        <v>0.4747663755157804</v>
      </c>
      <c r="E39" s="273">
        <v>0.20966760256152236</v>
      </c>
      <c r="F39" s="273">
        <v>0.4062353966544615</v>
      </c>
    </row>
    <row r="40" ht="11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57.66015625" style="0" bestFit="1" customWidth="1"/>
    <col min="2" max="9" width="12.83203125" style="0" customWidth="1"/>
  </cols>
  <sheetData>
    <row r="1" spans="1:9" ht="12.75">
      <c r="A1" s="163" t="s">
        <v>268</v>
      </c>
      <c r="B1" s="169"/>
      <c r="C1" s="169"/>
      <c r="D1" s="169"/>
      <c r="E1" s="169"/>
      <c r="F1" s="169"/>
      <c r="G1" s="169"/>
      <c r="H1" s="169"/>
      <c r="I1" s="169"/>
    </row>
    <row r="2" spans="1:9" ht="25.5">
      <c r="A2" s="275" t="s">
        <v>44</v>
      </c>
      <c r="B2" s="276" t="s">
        <v>8</v>
      </c>
      <c r="C2" s="276" t="s">
        <v>9</v>
      </c>
      <c r="D2" s="277" t="s">
        <v>27</v>
      </c>
      <c r="E2" s="276" t="s">
        <v>6</v>
      </c>
      <c r="F2" s="276" t="s">
        <v>3</v>
      </c>
      <c r="G2" s="276" t="s">
        <v>88</v>
      </c>
      <c r="H2" s="276" t="s">
        <v>269</v>
      </c>
      <c r="I2" s="278" t="s">
        <v>28</v>
      </c>
    </row>
    <row r="3" spans="1:9" ht="12.75">
      <c r="A3" s="279" t="s">
        <v>26</v>
      </c>
      <c r="B3" s="280"/>
      <c r="C3" s="280"/>
      <c r="D3" s="280"/>
      <c r="E3" s="280"/>
      <c r="F3" s="280"/>
      <c r="G3" s="280"/>
      <c r="H3" s="224"/>
      <c r="I3" s="224"/>
    </row>
    <row r="4" spans="1:9" ht="12.75">
      <c r="A4" s="264" t="s">
        <v>251</v>
      </c>
      <c r="B4" s="265">
        <v>5909.784111000001</v>
      </c>
      <c r="C4" s="265">
        <v>2394.764756109219</v>
      </c>
      <c r="D4" s="265">
        <v>8304.54886710922</v>
      </c>
      <c r="E4" s="265">
        <v>15431.23664576358</v>
      </c>
      <c r="F4" s="265">
        <v>8519.333885959999</v>
      </c>
      <c r="G4" s="265">
        <v>6228.7076486765745</v>
      </c>
      <c r="H4" s="265">
        <v>23052.590401745794</v>
      </c>
      <c r="I4" s="265">
        <v>38483.827047509374</v>
      </c>
    </row>
    <row r="5" spans="1:9" ht="12.75">
      <c r="A5" s="266" t="s">
        <v>252</v>
      </c>
      <c r="B5" s="266">
        <v>0</v>
      </c>
      <c r="C5" s="266">
        <v>2394.764756109219</v>
      </c>
      <c r="D5" s="266">
        <v>2394.764756109219</v>
      </c>
      <c r="E5" s="266">
        <v>8951.187481696954</v>
      </c>
      <c r="F5" s="266">
        <v>7699.790488729998</v>
      </c>
      <c r="G5" s="266">
        <v>3375.3709742702345</v>
      </c>
      <c r="H5" s="266">
        <v>13469.926219109453</v>
      </c>
      <c r="I5" s="266">
        <v>22421.113700806407</v>
      </c>
    </row>
    <row r="6" spans="1:9" ht="12.75">
      <c r="A6" s="267" t="s">
        <v>253</v>
      </c>
      <c r="B6" s="267">
        <v>5909.784111000001</v>
      </c>
      <c r="C6" s="267">
        <v>0</v>
      </c>
      <c r="D6" s="267">
        <v>5909.784111000001</v>
      </c>
      <c r="E6" s="267">
        <v>6419.514437813846</v>
      </c>
      <c r="F6" s="267">
        <v>819.5433972300007</v>
      </c>
      <c r="G6" s="267">
        <v>2853.33667440634</v>
      </c>
      <c r="H6" s="267">
        <v>9582.664182636341</v>
      </c>
      <c r="I6" s="267">
        <v>16002.178620450188</v>
      </c>
    </row>
    <row r="7" spans="1:9" ht="12.75">
      <c r="A7" s="268" t="s">
        <v>254</v>
      </c>
      <c r="B7" s="268">
        <v>0</v>
      </c>
      <c r="C7" s="268">
        <v>0</v>
      </c>
      <c r="D7" s="268">
        <v>0</v>
      </c>
      <c r="E7" s="268">
        <v>60.5347262527789</v>
      </c>
      <c r="F7" s="268">
        <v>0</v>
      </c>
      <c r="G7" s="268">
        <v>0</v>
      </c>
      <c r="H7" s="268">
        <v>0</v>
      </c>
      <c r="I7" s="268">
        <v>60.5347262527789</v>
      </c>
    </row>
    <row r="8" spans="1:9" ht="12.75">
      <c r="A8" s="264" t="s">
        <v>255</v>
      </c>
      <c r="B8" s="264">
        <v>107.99416300000001</v>
      </c>
      <c r="C8" s="264">
        <v>251.47178130541488</v>
      </c>
      <c r="D8" s="264">
        <v>359.4659443054149</v>
      </c>
      <c r="E8" s="264">
        <v>940.2832841941208</v>
      </c>
      <c r="F8" s="264">
        <v>2785.967338813015</v>
      </c>
      <c r="G8" s="264">
        <v>253.42737670642634</v>
      </c>
      <c r="H8" s="264">
        <v>3398.860659824856</v>
      </c>
      <c r="I8" s="264">
        <v>4339.143944018977</v>
      </c>
    </row>
    <row r="9" spans="1:9" ht="12.75">
      <c r="A9" s="266" t="s">
        <v>256</v>
      </c>
      <c r="B9" s="266">
        <v>0</v>
      </c>
      <c r="C9" s="266">
        <v>0</v>
      </c>
      <c r="D9" s="266">
        <v>0</v>
      </c>
      <c r="E9" s="266">
        <v>4510.262931210342</v>
      </c>
      <c r="F9" s="266">
        <v>0</v>
      </c>
      <c r="G9" s="266">
        <v>0</v>
      </c>
      <c r="H9" s="266">
        <v>0</v>
      </c>
      <c r="I9" s="266">
        <v>4510.262931210342</v>
      </c>
    </row>
    <row r="10" spans="1:9" ht="12.75">
      <c r="A10" s="267" t="s">
        <v>257</v>
      </c>
      <c r="B10" s="267">
        <v>0</v>
      </c>
      <c r="C10" s="267">
        <v>0</v>
      </c>
      <c r="D10" s="267">
        <v>0</v>
      </c>
      <c r="E10" s="267">
        <v>106.68961321463951</v>
      </c>
      <c r="F10" s="267">
        <v>286.359347</v>
      </c>
      <c r="G10" s="267">
        <v>0</v>
      </c>
      <c r="H10" s="267">
        <v>286.359347</v>
      </c>
      <c r="I10" s="267">
        <v>393.0489602146395</v>
      </c>
    </row>
    <row r="11" spans="1:9" ht="12.75">
      <c r="A11" s="268" t="s">
        <v>258</v>
      </c>
      <c r="B11" s="268">
        <v>107.99416300000001</v>
      </c>
      <c r="C11" s="268">
        <v>251.47178130541488</v>
      </c>
      <c r="D11" s="268">
        <v>359.4659443054149</v>
      </c>
      <c r="E11" s="268">
        <v>833.5936709794813</v>
      </c>
      <c r="F11" s="268">
        <v>2499.607991813015</v>
      </c>
      <c r="G11" s="268">
        <v>253.42737670642634</v>
      </c>
      <c r="H11" s="268">
        <v>3112.501312824856</v>
      </c>
      <c r="I11" s="268">
        <v>3946.0949838043375</v>
      </c>
    </row>
    <row r="12" spans="1:9" ht="12.75">
      <c r="A12" s="264" t="s">
        <v>259</v>
      </c>
      <c r="B12" s="264">
        <v>61.143891</v>
      </c>
      <c r="C12" s="264">
        <v>0</v>
      </c>
      <c r="D12" s="264">
        <v>61.143891</v>
      </c>
      <c r="E12" s="264">
        <v>367.02849211265675</v>
      </c>
      <c r="F12" s="264">
        <v>105.757433</v>
      </c>
      <c r="G12" s="264">
        <v>133.51023552497924</v>
      </c>
      <c r="H12" s="264">
        <v>300.4115595249792</v>
      </c>
      <c r="I12" s="264">
        <v>667.440051637636</v>
      </c>
    </row>
    <row r="13" spans="1:9" ht="12.75">
      <c r="A13" s="264" t="s">
        <v>260</v>
      </c>
      <c r="B13" s="264">
        <v>5956.6343830000005</v>
      </c>
      <c r="C13" s="264">
        <v>2646.2365374146343</v>
      </c>
      <c r="D13" s="264">
        <v>8602.870920414634</v>
      </c>
      <c r="E13" s="264">
        <v>16004.537493105201</v>
      </c>
      <c r="F13" s="264">
        <v>11199.543423083896</v>
      </c>
      <c r="G13" s="264">
        <v>6348.624894458022</v>
      </c>
      <c r="H13" s="264">
        <v>26151.039237956553</v>
      </c>
      <c r="I13" s="264">
        <v>42155.57673106175</v>
      </c>
    </row>
    <row r="14" spans="1:9" ht="12.75">
      <c r="A14" s="266" t="s">
        <v>261</v>
      </c>
      <c r="B14" s="266">
        <v>0</v>
      </c>
      <c r="C14" s="266">
        <v>0</v>
      </c>
      <c r="D14" s="266">
        <v>0</v>
      </c>
      <c r="E14" s="266">
        <v>9646.838425465336</v>
      </c>
      <c r="F14" s="266">
        <v>6292.6927670000005</v>
      </c>
      <c r="G14" s="266">
        <v>4105.709622501235</v>
      </c>
      <c r="H14" s="266">
        <v>10398.402389501236</v>
      </c>
      <c r="I14" s="266">
        <v>20045.24081496657</v>
      </c>
    </row>
    <row r="15" spans="1:9" ht="12.75">
      <c r="A15" s="267" t="s">
        <v>262</v>
      </c>
      <c r="B15" s="267">
        <v>549.4510875000001</v>
      </c>
      <c r="C15" s="267">
        <v>1047.7203066600998</v>
      </c>
      <c r="D15" s="267">
        <v>1597.1713941601</v>
      </c>
      <c r="E15" s="267">
        <v>5282.719825515977</v>
      </c>
      <c r="F15" s="267">
        <v>1917.641471433646</v>
      </c>
      <c r="G15" s="267">
        <v>1490.782679902931</v>
      </c>
      <c r="H15" s="267">
        <v>5005.595545496677</v>
      </c>
      <c r="I15" s="267">
        <v>10288.315371012653</v>
      </c>
    </row>
    <row r="16" spans="1:9" ht="12.75">
      <c r="A16" s="267" t="s">
        <v>263</v>
      </c>
      <c r="B16" s="267">
        <v>5407.1832955</v>
      </c>
      <c r="C16" s="267">
        <v>1598.5162307545345</v>
      </c>
      <c r="D16" s="267">
        <v>7005.699526254534</v>
      </c>
      <c r="E16" s="267">
        <v>1074.9792421238867</v>
      </c>
      <c r="F16" s="267">
        <v>2989.2091846502494</v>
      </c>
      <c r="G16" s="267">
        <v>752.1325920538565</v>
      </c>
      <c r="H16" s="267">
        <v>10747.04130295864</v>
      </c>
      <c r="I16" s="267">
        <v>11822.020545082527</v>
      </c>
    </row>
    <row r="17" spans="1:9" ht="12.75">
      <c r="A17" s="268" t="s">
        <v>264</v>
      </c>
      <c r="B17" s="268">
        <v>0</v>
      </c>
      <c r="C17" s="268">
        <v>0</v>
      </c>
      <c r="D17" s="268">
        <v>0</v>
      </c>
      <c r="E17" s="268">
        <v>4510.216875950187</v>
      </c>
      <c r="F17" s="268">
        <v>0</v>
      </c>
      <c r="G17" s="268">
        <v>0</v>
      </c>
      <c r="H17" s="268">
        <v>0</v>
      </c>
      <c r="I17" s="268">
        <v>4510.216875950187</v>
      </c>
    </row>
    <row r="18" spans="1:9" ht="12.75">
      <c r="A18" s="281" t="s">
        <v>265</v>
      </c>
      <c r="B18" s="282">
        <v>82973.37602775135</v>
      </c>
      <c r="C18" s="282">
        <v>82973.37602775135</v>
      </c>
      <c r="D18" s="282">
        <v>82973.37602775135</v>
      </c>
      <c r="E18" s="282">
        <v>40442.56430459388</v>
      </c>
      <c r="F18" s="282">
        <v>61204.16</v>
      </c>
      <c r="G18" s="282">
        <v>21914.060690223137</v>
      </c>
      <c r="H18" s="282"/>
      <c r="I18" s="282"/>
    </row>
    <row r="19" spans="1:9" ht="12.75">
      <c r="A19" s="283" t="s">
        <v>266</v>
      </c>
      <c r="B19" s="284">
        <v>0.07178970735152128</v>
      </c>
      <c r="C19" s="284">
        <v>0.03189259813328039</v>
      </c>
      <c r="D19" s="284">
        <v>0.10368230548480166</v>
      </c>
      <c r="E19" s="284">
        <v>0.3957349828899757</v>
      </c>
      <c r="F19" s="284">
        <v>0.18298663723321906</v>
      </c>
      <c r="G19" s="284">
        <v>0.28970554495591194</v>
      </c>
      <c r="H19" s="285"/>
      <c r="I19" s="284"/>
    </row>
    <row r="20" spans="1:9" ht="12.75">
      <c r="A20" s="274"/>
      <c r="B20" s="274"/>
      <c r="C20" s="274"/>
      <c r="D20" s="274"/>
      <c r="E20" s="274"/>
      <c r="F20" s="274"/>
      <c r="G20" s="274"/>
      <c r="H20" s="169"/>
      <c r="I20" s="169"/>
    </row>
    <row r="21" spans="1:9" ht="12.75">
      <c r="A21" s="163" t="s">
        <v>270</v>
      </c>
      <c r="B21" s="274"/>
      <c r="C21" s="274"/>
      <c r="D21" s="274"/>
      <c r="E21" s="274"/>
      <c r="F21" s="274"/>
      <c r="G21" s="274"/>
      <c r="H21" s="169"/>
      <c r="I21" s="169"/>
    </row>
    <row r="22" spans="1:9" ht="25.5">
      <c r="A22" s="275" t="s">
        <v>43</v>
      </c>
      <c r="B22" s="276" t="s">
        <v>8</v>
      </c>
      <c r="C22" s="276" t="s">
        <v>9</v>
      </c>
      <c r="D22" s="277" t="s">
        <v>27</v>
      </c>
      <c r="E22" s="276" t="s">
        <v>6</v>
      </c>
      <c r="F22" s="276" t="s">
        <v>3</v>
      </c>
      <c r="G22" s="276" t="s">
        <v>88</v>
      </c>
      <c r="H22" s="276" t="s">
        <v>269</v>
      </c>
      <c r="I22" s="278" t="s">
        <v>28</v>
      </c>
    </row>
    <row r="23" spans="1:9" ht="12.75">
      <c r="A23" s="279" t="s">
        <v>26</v>
      </c>
      <c r="B23" s="280"/>
      <c r="C23" s="280"/>
      <c r="D23" s="280"/>
      <c r="E23" s="280"/>
      <c r="F23" s="280"/>
      <c r="G23" s="280"/>
      <c r="H23" s="224"/>
      <c r="I23" s="224"/>
    </row>
    <row r="24" spans="1:9" ht="12.75">
      <c r="A24" s="264" t="s">
        <v>251</v>
      </c>
      <c r="B24" s="265">
        <v>6714.955499</v>
      </c>
      <c r="C24" s="265">
        <v>2627.642751135686</v>
      </c>
      <c r="D24" s="265">
        <v>9342.598250135685</v>
      </c>
      <c r="E24" s="265">
        <v>16068.277848344824</v>
      </c>
      <c r="F24" s="265">
        <v>9922.104659193727</v>
      </c>
      <c r="G24" s="265">
        <v>6028.800257056777</v>
      </c>
      <c r="H24" s="265">
        <v>25293.50316638619</v>
      </c>
      <c r="I24" s="265">
        <v>41361.78101473101</v>
      </c>
    </row>
    <row r="25" spans="1:9" ht="12.75">
      <c r="A25" s="266" t="s">
        <v>252</v>
      </c>
      <c r="B25" s="266">
        <v>0</v>
      </c>
      <c r="C25" s="266">
        <v>2627.642751135686</v>
      </c>
      <c r="D25" s="266">
        <v>2627.642751135686</v>
      </c>
      <c r="E25" s="266">
        <v>10288.707290129294</v>
      </c>
      <c r="F25" s="266">
        <v>9384.135327897726</v>
      </c>
      <c r="G25" s="266">
        <v>3417.456915076447</v>
      </c>
      <c r="H25" s="266">
        <v>15429.234994109858</v>
      </c>
      <c r="I25" s="266">
        <v>25717.94228423915</v>
      </c>
    </row>
    <row r="26" spans="1:9" ht="12.75">
      <c r="A26" s="267" t="s">
        <v>253</v>
      </c>
      <c r="B26" s="267">
        <v>6714.955499</v>
      </c>
      <c r="C26" s="267">
        <v>0</v>
      </c>
      <c r="D26" s="267">
        <v>6714.955499</v>
      </c>
      <c r="E26" s="267">
        <v>5730.799380768101</v>
      </c>
      <c r="F26" s="267">
        <v>537.9693312960007</v>
      </c>
      <c r="G26" s="267">
        <v>2611.34334198033</v>
      </c>
      <c r="H26" s="267">
        <v>9864.26817227633</v>
      </c>
      <c r="I26" s="267">
        <v>15595.067553044431</v>
      </c>
    </row>
    <row r="27" spans="1:9" ht="12.75">
      <c r="A27" s="268" t="s">
        <v>254</v>
      </c>
      <c r="B27" s="268">
        <v>0</v>
      </c>
      <c r="C27" s="268">
        <v>0</v>
      </c>
      <c r="D27" s="268">
        <v>0</v>
      </c>
      <c r="E27" s="268">
        <v>48.771177447428656</v>
      </c>
      <c r="F27" s="268">
        <v>0</v>
      </c>
      <c r="G27" s="268">
        <v>0</v>
      </c>
      <c r="H27" s="268">
        <v>0</v>
      </c>
      <c r="I27" s="268">
        <v>48.771177447428656</v>
      </c>
    </row>
    <row r="28" spans="1:9" ht="12.75">
      <c r="A28" s="264" t="s">
        <v>255</v>
      </c>
      <c r="B28" s="264">
        <v>94.013174</v>
      </c>
      <c r="C28" s="264">
        <v>275.9480387721823</v>
      </c>
      <c r="D28" s="264">
        <v>369.9612127721823</v>
      </c>
      <c r="E28" s="264">
        <v>336.018640574408</v>
      </c>
      <c r="F28" s="264">
        <v>2979.1186995245635</v>
      </c>
      <c r="G28" s="264">
        <v>294.0009659923183</v>
      </c>
      <c r="H28" s="264">
        <v>3643.080878289064</v>
      </c>
      <c r="I28" s="264">
        <v>3979.099518863472</v>
      </c>
    </row>
    <row r="29" spans="1:9" ht="12.75">
      <c r="A29" s="266" t="s">
        <v>256</v>
      </c>
      <c r="B29" s="266">
        <v>0</v>
      </c>
      <c r="C29" s="266">
        <v>0</v>
      </c>
      <c r="D29" s="266">
        <v>0</v>
      </c>
      <c r="E29" s="266">
        <v>3837.264602572316</v>
      </c>
      <c r="F29" s="266">
        <v>0</v>
      </c>
      <c r="G29" s="266">
        <v>0</v>
      </c>
      <c r="H29" s="266">
        <v>0</v>
      </c>
      <c r="I29" s="266">
        <v>3837.264602572316</v>
      </c>
    </row>
    <row r="30" spans="1:9" ht="12.75">
      <c r="A30" s="267" t="s">
        <v>257</v>
      </c>
      <c r="B30" s="267">
        <v>0</v>
      </c>
      <c r="C30" s="267">
        <v>0</v>
      </c>
      <c r="D30" s="267">
        <v>0</v>
      </c>
      <c r="E30" s="267">
        <v>128.04820355562936</v>
      </c>
      <c r="F30" s="267">
        <v>926.53141525</v>
      </c>
      <c r="G30" s="267">
        <v>0</v>
      </c>
      <c r="H30" s="267">
        <v>926.53141525</v>
      </c>
      <c r="I30" s="267">
        <v>1054.5796188056293</v>
      </c>
    </row>
    <row r="31" spans="1:9" ht="12.75">
      <c r="A31" s="268" t="s">
        <v>258</v>
      </c>
      <c r="B31" s="268">
        <v>94.013174</v>
      </c>
      <c r="C31" s="268">
        <v>275.9480387721823</v>
      </c>
      <c r="D31" s="268">
        <v>369.9612127721823</v>
      </c>
      <c r="E31" s="268">
        <v>207.97043701877885</v>
      </c>
      <c r="F31" s="268">
        <v>2052.5872842745634</v>
      </c>
      <c r="G31" s="268">
        <v>294.0009659923183</v>
      </c>
      <c r="H31" s="268">
        <v>2716.549463039064</v>
      </c>
      <c r="I31" s="268">
        <v>2924.5199000578427</v>
      </c>
    </row>
    <row r="32" spans="1:9" ht="12.75">
      <c r="A32" s="264" t="s">
        <v>259</v>
      </c>
      <c r="B32" s="264">
        <v>64.23975300000001</v>
      </c>
      <c r="C32" s="264">
        <v>0</v>
      </c>
      <c r="D32" s="264">
        <v>64.23975300000001</v>
      </c>
      <c r="E32" s="264">
        <v>333.12361861510374</v>
      </c>
      <c r="F32" s="264">
        <v>111.44935725444711</v>
      </c>
      <c r="G32" s="264">
        <v>143.6630501710804</v>
      </c>
      <c r="H32" s="264">
        <v>319.35216042552753</v>
      </c>
      <c r="I32" s="264">
        <v>652.4757790406313</v>
      </c>
    </row>
    <row r="33" spans="1:9" ht="12.75">
      <c r="A33" s="264" t="s">
        <v>260</v>
      </c>
      <c r="B33" s="264">
        <v>6744.7289200000005</v>
      </c>
      <c r="C33" s="264">
        <v>2903.590789907869</v>
      </c>
      <c r="D33" s="264">
        <v>9648.31970990787</v>
      </c>
      <c r="E33" s="264">
        <v>16070.672870304128</v>
      </c>
      <c r="F33" s="264">
        <v>12789.774001463842</v>
      </c>
      <c r="G33" s="264">
        <v>6179.138172878014</v>
      </c>
      <c r="H33" s="264">
        <v>28617.231884249726</v>
      </c>
      <c r="I33" s="264">
        <v>44687.904754553856</v>
      </c>
    </row>
    <row r="34" spans="1:9" ht="12.75">
      <c r="A34" s="266" t="s">
        <v>261</v>
      </c>
      <c r="B34" s="266">
        <v>0</v>
      </c>
      <c r="C34" s="266">
        <v>0</v>
      </c>
      <c r="D34" s="266">
        <v>0</v>
      </c>
      <c r="E34" s="266">
        <v>9034.118433894968</v>
      </c>
      <c r="F34" s="266">
        <v>6965.175047915482</v>
      </c>
      <c r="G34" s="266">
        <v>2728.0738779678077</v>
      </c>
      <c r="H34" s="266">
        <v>9693.24892588329</v>
      </c>
      <c r="I34" s="266">
        <v>18727.367359778258</v>
      </c>
    </row>
    <row r="35" spans="1:9" ht="12.75">
      <c r="A35" s="267" t="s">
        <v>262</v>
      </c>
      <c r="B35" s="267">
        <v>591.464937</v>
      </c>
      <c r="C35" s="267">
        <v>1008.5007737150769</v>
      </c>
      <c r="D35" s="267">
        <v>1599.965710715077</v>
      </c>
      <c r="E35" s="267">
        <v>4494.522434492381</v>
      </c>
      <c r="F35" s="267">
        <v>1840.2822285776483</v>
      </c>
      <c r="G35" s="267">
        <v>3070.7054090428146</v>
      </c>
      <c r="H35" s="267">
        <v>6510.95334833554</v>
      </c>
      <c r="I35" s="267">
        <v>11005.475782827922</v>
      </c>
    </row>
    <row r="36" spans="1:9" ht="12.75">
      <c r="A36" s="267" t="s">
        <v>263</v>
      </c>
      <c r="B36" s="267">
        <v>6153.263983000001</v>
      </c>
      <c r="C36" s="267">
        <v>1895.0900161927918</v>
      </c>
      <c r="D36" s="267">
        <v>8048.353999192793</v>
      </c>
      <c r="E36" s="267">
        <v>2542.0320019167793</v>
      </c>
      <c r="F36" s="267">
        <v>3984.316724970713</v>
      </c>
      <c r="G36" s="267">
        <v>380.35888586739213</v>
      </c>
      <c r="H36" s="267">
        <v>12413.029610030899</v>
      </c>
      <c r="I36" s="267">
        <v>14955.061611947678</v>
      </c>
    </row>
    <row r="37" spans="1:9" ht="12.75">
      <c r="A37" s="268" t="s">
        <v>264</v>
      </c>
      <c r="B37" s="268">
        <v>0</v>
      </c>
      <c r="C37" s="268">
        <v>0</v>
      </c>
      <c r="D37" s="268">
        <v>0</v>
      </c>
      <c r="E37" s="268">
        <v>3837.7646025723166</v>
      </c>
      <c r="F37" s="268">
        <v>0</v>
      </c>
      <c r="G37" s="268">
        <v>0</v>
      </c>
      <c r="H37" s="268">
        <v>0</v>
      </c>
      <c r="I37" s="268">
        <v>3837.7646025723166</v>
      </c>
    </row>
    <row r="38" spans="1:9" ht="12.75">
      <c r="A38" s="281" t="s">
        <v>265</v>
      </c>
      <c r="B38" s="282">
        <v>78533.9</v>
      </c>
      <c r="C38" s="282">
        <v>78533.9</v>
      </c>
      <c r="D38" s="282">
        <v>78533.9</v>
      </c>
      <c r="E38" s="282">
        <v>39560.00142442937</v>
      </c>
      <c r="F38" s="282">
        <v>60559.79</v>
      </c>
      <c r="G38" s="282">
        <v>20211.88634055527</v>
      </c>
      <c r="H38" s="282"/>
      <c r="I38" s="282"/>
    </row>
    <row r="39" spans="1:9" ht="12.75">
      <c r="A39" s="283" t="s">
        <v>266</v>
      </c>
      <c r="B39" s="284">
        <v>0.08588302529226234</v>
      </c>
      <c r="C39" s="284">
        <v>0.03697245125872864</v>
      </c>
      <c r="D39" s="284">
        <v>0.12285547655099098</v>
      </c>
      <c r="E39" s="284">
        <v>0.4062353966544615</v>
      </c>
      <c r="F39" s="284">
        <v>0.21119250911312346</v>
      </c>
      <c r="G39" s="284">
        <v>0.3057180348614734</v>
      </c>
      <c r="H39" s="285"/>
      <c r="I39" s="284"/>
    </row>
  </sheetData>
  <sheetProtection/>
  <printOptions/>
  <pageMargins left="0.7" right="0.7" top="0.75" bottom="0.75" header="0.3" footer="0.3"/>
  <pageSetup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68" style="0" customWidth="1"/>
    <col min="2" max="3" width="12.83203125" style="0" customWidth="1"/>
    <col min="4" max="4" width="19.16015625" style="0" customWidth="1"/>
    <col min="5" max="5" width="12.83203125" style="0" customWidth="1"/>
    <col min="6" max="6" width="3.16015625" style="0" customWidth="1"/>
    <col min="7" max="7" width="12.83203125" style="0" customWidth="1"/>
  </cols>
  <sheetData>
    <row r="1" spans="1:7" ht="12.75">
      <c r="A1" s="168" t="s">
        <v>271</v>
      </c>
      <c r="B1" s="169"/>
      <c r="C1" s="169"/>
      <c r="D1" s="169"/>
      <c r="E1" s="169"/>
      <c r="F1" s="169"/>
      <c r="G1" s="169"/>
    </row>
    <row r="2" spans="1:7" ht="12.75">
      <c r="A2" s="66" t="s">
        <v>29</v>
      </c>
      <c r="B2" s="341" t="s">
        <v>41</v>
      </c>
      <c r="C2" s="341"/>
      <c r="D2" s="341"/>
      <c r="E2" s="43"/>
      <c r="F2" s="286"/>
      <c r="G2" s="44" t="s">
        <v>42</v>
      </c>
    </row>
    <row r="3" spans="1:7" ht="12.75">
      <c r="A3" s="67"/>
      <c r="B3" s="45" t="s">
        <v>43</v>
      </c>
      <c r="C3" s="45" t="s">
        <v>44</v>
      </c>
      <c r="D3" s="45" t="s">
        <v>45</v>
      </c>
      <c r="E3" s="45" t="s">
        <v>1</v>
      </c>
      <c r="F3" s="287"/>
      <c r="G3" s="45" t="s">
        <v>44</v>
      </c>
    </row>
    <row r="4" spans="1:7" ht="12.75">
      <c r="A4" s="288" t="s">
        <v>272</v>
      </c>
      <c r="B4" s="289">
        <v>1422538.091</v>
      </c>
      <c r="C4" s="289">
        <v>1562063.408</v>
      </c>
      <c r="D4" s="290">
        <v>139525.31700000004</v>
      </c>
      <c r="E4" s="291">
        <v>0.0980819549808456</v>
      </c>
      <c r="F4" s="47"/>
      <c r="G4" s="290">
        <v>3003044.078745002</v>
      </c>
    </row>
    <row r="5" spans="1:7" ht="12.75">
      <c r="A5" s="235" t="s">
        <v>56</v>
      </c>
      <c r="B5" s="289">
        <v>-775157.517</v>
      </c>
      <c r="C5" s="289">
        <v>-866676.293</v>
      </c>
      <c r="D5" s="290">
        <v>-91518.77599999995</v>
      </c>
      <c r="E5" s="291">
        <v>-0.11806474683261048</v>
      </c>
      <c r="F5" s="47"/>
      <c r="G5" s="290">
        <v>-1666172.5103814213</v>
      </c>
    </row>
    <row r="6" spans="1:7" ht="12.75">
      <c r="A6" s="216" t="s">
        <v>57</v>
      </c>
      <c r="B6" s="292">
        <v>647380.574</v>
      </c>
      <c r="C6" s="292">
        <v>695387.1150000001</v>
      </c>
      <c r="D6" s="293">
        <v>48006.541000000085</v>
      </c>
      <c r="E6" s="294">
        <v>0.07415505334579299</v>
      </c>
      <c r="F6" s="47"/>
      <c r="G6" s="293">
        <v>1336871.5683635809</v>
      </c>
    </row>
    <row r="7" spans="1:7" ht="12.75">
      <c r="A7" s="235" t="s">
        <v>222</v>
      </c>
      <c r="B7" s="289">
        <v>-188297.748</v>
      </c>
      <c r="C7" s="289">
        <v>-199363.762</v>
      </c>
      <c r="D7" s="290">
        <v>-11066.013999999996</v>
      </c>
      <c r="E7" s="291">
        <v>-0.058768700728168005</v>
      </c>
      <c r="F7" s="47"/>
      <c r="G7" s="290">
        <v>-383273.9195632113</v>
      </c>
    </row>
    <row r="8" spans="1:7" ht="12.75">
      <c r="A8" s="230" t="s">
        <v>61</v>
      </c>
      <c r="B8" s="46">
        <v>459082.826</v>
      </c>
      <c r="C8" s="46">
        <v>496023.3530000001</v>
      </c>
      <c r="D8" s="86">
        <v>36940.52700000012</v>
      </c>
      <c r="E8" s="68">
        <v>0.08046593099956241</v>
      </c>
      <c r="F8" s="47"/>
      <c r="G8" s="86">
        <v>953597.6488003694</v>
      </c>
    </row>
    <row r="9" spans="1:7" ht="12.75">
      <c r="A9" s="235" t="s">
        <v>223</v>
      </c>
      <c r="B9" s="289">
        <v>-112826.267</v>
      </c>
      <c r="C9" s="289">
        <v>-128180.601</v>
      </c>
      <c r="D9" s="290">
        <v>-15354.333999999988</v>
      </c>
      <c r="E9" s="291">
        <v>-0.1360882922768329</v>
      </c>
      <c r="F9" s="47"/>
      <c r="G9" s="290">
        <v>-246425.33258997233</v>
      </c>
    </row>
    <row r="10" spans="1:7" ht="12.75">
      <c r="A10" s="230" t="s">
        <v>64</v>
      </c>
      <c r="B10" s="46">
        <v>346256.559</v>
      </c>
      <c r="C10" s="46">
        <v>367842.7520000001</v>
      </c>
      <c r="D10" s="86">
        <v>21586.193000000087</v>
      </c>
      <c r="E10" s="68">
        <v>0.062341614733138054</v>
      </c>
      <c r="F10" s="47"/>
      <c r="G10" s="86">
        <v>707172.316210397</v>
      </c>
    </row>
    <row r="11" spans="1:7" ht="12.75">
      <c r="A11" s="295" t="s">
        <v>273</v>
      </c>
      <c r="B11" s="296">
        <v>-31658.842999999997</v>
      </c>
      <c r="C11" s="296">
        <v>-69410.95900000002</v>
      </c>
      <c r="D11" s="293">
        <v>-37752.11600000002</v>
      </c>
      <c r="E11" s="294">
        <v>-1.1924666987988166</v>
      </c>
      <c r="F11" s="47"/>
      <c r="G11" s="297">
        <v>-133441.55452168567</v>
      </c>
    </row>
    <row r="12" spans="1:7" ht="12.75">
      <c r="A12" s="298" t="s">
        <v>66</v>
      </c>
      <c r="B12" s="299">
        <v>78214.781</v>
      </c>
      <c r="C12" s="299">
        <v>73769.269</v>
      </c>
      <c r="D12" s="290">
        <v>-4445.512000000002</v>
      </c>
      <c r="E12" s="291">
        <v>-0.05683723642977409</v>
      </c>
      <c r="F12" s="47"/>
      <c r="G12" s="300">
        <v>141820.3418179022</v>
      </c>
    </row>
    <row r="13" spans="1:7" ht="12.75">
      <c r="A13" s="298" t="s">
        <v>67</v>
      </c>
      <c r="B13" s="299">
        <v>-118963.36</v>
      </c>
      <c r="C13" s="299">
        <v>-142248.958</v>
      </c>
      <c r="D13" s="290">
        <v>-23285.598000000013</v>
      </c>
      <c r="E13" s="291">
        <v>-0.19573756154836255</v>
      </c>
      <c r="F13" s="47"/>
      <c r="G13" s="300">
        <v>-273471.5433712704</v>
      </c>
    </row>
    <row r="14" spans="1:7" ht="12.75">
      <c r="A14" s="298" t="s">
        <v>68</v>
      </c>
      <c r="B14" s="299">
        <v>0</v>
      </c>
      <c r="C14" s="299">
        <v>0</v>
      </c>
      <c r="D14" s="290">
        <v>0</v>
      </c>
      <c r="E14" s="291" t="s">
        <v>0</v>
      </c>
      <c r="F14" s="47"/>
      <c r="G14" s="300">
        <v>0</v>
      </c>
    </row>
    <row r="15" spans="1:7" ht="12.75">
      <c r="A15" s="298" t="s">
        <v>69</v>
      </c>
      <c r="B15" s="299">
        <v>9089.736</v>
      </c>
      <c r="C15" s="299">
        <v>-931.27</v>
      </c>
      <c r="D15" s="290">
        <v>-10021.006000000001</v>
      </c>
      <c r="E15" s="291">
        <v>-1.1024529205248645</v>
      </c>
      <c r="F15" s="47"/>
      <c r="G15" s="300">
        <v>-1790.3529683174418</v>
      </c>
    </row>
    <row r="16" spans="1:7" ht="13.5" customHeight="1">
      <c r="A16" s="301" t="s">
        <v>274</v>
      </c>
      <c r="B16" s="299">
        <v>25340.401</v>
      </c>
      <c r="C16" s="299">
        <v>27012.462</v>
      </c>
      <c r="D16" s="290">
        <v>1672.0609999999979</v>
      </c>
      <c r="E16" s="291">
        <v>0.06598399922716289</v>
      </c>
      <c r="F16" s="47"/>
      <c r="G16" s="300">
        <v>51931.06351891726</v>
      </c>
    </row>
    <row r="17" spans="1:7" ht="12.75">
      <c r="A17" s="301" t="s">
        <v>275</v>
      </c>
      <c r="B17" s="299">
        <v>-16250.665</v>
      </c>
      <c r="C17" s="299">
        <v>-27943.732</v>
      </c>
      <c r="D17" s="290">
        <v>-11693.067</v>
      </c>
      <c r="E17" s="291">
        <v>-0.7195439078954614</v>
      </c>
      <c r="F17" s="47"/>
      <c r="G17" s="300">
        <v>-53721.4164872347</v>
      </c>
    </row>
    <row r="18" spans="1:7" ht="12.75">
      <c r="A18" s="302" t="s">
        <v>276</v>
      </c>
      <c r="B18" s="296">
        <v>0</v>
      </c>
      <c r="C18" s="296">
        <v>0</v>
      </c>
      <c r="D18" s="293">
        <v>0</v>
      </c>
      <c r="E18" s="294" t="s">
        <v>0</v>
      </c>
      <c r="F18" s="303"/>
      <c r="G18" s="297">
        <v>0</v>
      </c>
    </row>
    <row r="19" spans="1:7" ht="15.75" customHeight="1">
      <c r="A19" s="302" t="s">
        <v>277</v>
      </c>
      <c r="B19" s="296">
        <v>0</v>
      </c>
      <c r="C19" s="296">
        <v>0</v>
      </c>
      <c r="D19" s="293">
        <v>0</v>
      </c>
      <c r="E19" s="294" t="s">
        <v>0</v>
      </c>
      <c r="F19" s="303"/>
      <c r="G19" s="297">
        <v>0</v>
      </c>
    </row>
    <row r="20" spans="1:7" ht="16.5" customHeight="1">
      <c r="A20" s="302" t="s">
        <v>278</v>
      </c>
      <c r="B20" s="296">
        <v>94.313</v>
      </c>
      <c r="C20" s="296">
        <v>11.976</v>
      </c>
      <c r="D20" s="293">
        <v>-82.337</v>
      </c>
      <c r="E20" s="294">
        <v>-0.8730185658392798</v>
      </c>
      <c r="F20" s="303"/>
      <c r="G20" s="297">
        <v>23.02368501999385</v>
      </c>
    </row>
    <row r="21" spans="1:7" ht="14.25" customHeight="1">
      <c r="A21" s="69" t="s">
        <v>279</v>
      </c>
      <c r="B21" s="46">
        <v>314692.02900000004</v>
      </c>
      <c r="C21" s="46">
        <v>298443.7690000001</v>
      </c>
      <c r="D21" s="86">
        <v>-16248.26</v>
      </c>
      <c r="E21" s="68">
        <v>-0.051632257898721515</v>
      </c>
      <c r="F21" s="47"/>
      <c r="G21" s="86">
        <v>573753.7853737313</v>
      </c>
    </row>
    <row r="22" spans="1:7" ht="17.25" customHeight="1">
      <c r="A22" s="304" t="s">
        <v>76</v>
      </c>
      <c r="B22" s="299">
        <v>-77044.488</v>
      </c>
      <c r="C22" s="299">
        <v>-50842.981</v>
      </c>
      <c r="D22" s="290">
        <v>26201.506999999998</v>
      </c>
      <c r="E22" s="291">
        <v>0.3400828233163156</v>
      </c>
      <c r="F22" s="47"/>
      <c r="G22" s="300">
        <v>-97744.88811135036</v>
      </c>
    </row>
    <row r="23" spans="1:7" ht="21.75" customHeight="1">
      <c r="A23" s="69" t="s">
        <v>280</v>
      </c>
      <c r="B23" s="46">
        <v>237647.54100000003</v>
      </c>
      <c r="C23" s="46">
        <v>247600.7880000001</v>
      </c>
      <c r="D23" s="86">
        <v>9953.247000000061</v>
      </c>
      <c r="E23" s="68">
        <v>0.041882390022289606</v>
      </c>
      <c r="F23" s="47"/>
      <c r="G23" s="86">
        <v>476008.897262381</v>
      </c>
    </row>
    <row r="24" spans="1:7" ht="18" customHeight="1">
      <c r="A24" s="305" t="s">
        <v>281</v>
      </c>
      <c r="B24" s="306">
        <v>166028.679</v>
      </c>
      <c r="C24" s="306">
        <v>163584.257</v>
      </c>
      <c r="D24" s="307">
        <v>-2444.4219999999914</v>
      </c>
      <c r="E24" s="308">
        <v>-0.014722890133938796</v>
      </c>
      <c r="F24" s="47"/>
      <c r="G24" s="307">
        <v>314488.34397108585</v>
      </c>
    </row>
    <row r="25" spans="1:7" ht="12.75">
      <c r="A25" s="305" t="s">
        <v>282</v>
      </c>
      <c r="B25" s="306">
        <v>71618.862</v>
      </c>
      <c r="C25" s="306">
        <v>84016.531</v>
      </c>
      <c r="D25" s="307">
        <v>12397.669000000009</v>
      </c>
      <c r="E25" s="308">
        <v>0.1731061993138066</v>
      </c>
      <c r="F25" s="47"/>
      <c r="G25" s="307">
        <v>161520.553291295</v>
      </c>
    </row>
    <row r="27" ht="19.5" customHeight="1"/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1.5" style="0" bestFit="1" customWidth="1"/>
    <col min="2" max="3" width="12.83203125" style="0" customWidth="1"/>
    <col min="4" max="4" width="19.16015625" style="0" customWidth="1"/>
    <col min="5" max="5" width="12.83203125" style="0" customWidth="1"/>
    <col min="6" max="6" width="2.33203125" style="0" customWidth="1"/>
    <col min="7" max="7" width="14" style="0" customWidth="1"/>
  </cols>
  <sheetData>
    <row r="1" spans="1:7" ht="12.75">
      <c r="A1" s="216" t="s">
        <v>283</v>
      </c>
      <c r="B1" s="216"/>
      <c r="C1" s="216"/>
      <c r="D1" s="216"/>
      <c r="E1" s="216"/>
      <c r="F1" s="216"/>
      <c r="G1" s="216"/>
    </row>
    <row r="2" spans="1:7" ht="12.75">
      <c r="A2" s="217" t="s">
        <v>30</v>
      </c>
      <c r="B2" s="218" t="s">
        <v>82</v>
      </c>
      <c r="C2" s="218"/>
      <c r="D2" s="218"/>
      <c r="E2" s="219"/>
      <c r="F2" s="220"/>
      <c r="G2" s="219" t="s">
        <v>150</v>
      </c>
    </row>
    <row r="3" spans="1:7" ht="12.75">
      <c r="A3" s="221"/>
      <c r="B3" s="222" t="s">
        <v>43</v>
      </c>
      <c r="C3" s="222" t="s">
        <v>44</v>
      </c>
      <c r="D3" s="223" t="s">
        <v>45</v>
      </c>
      <c r="E3" s="224" t="s">
        <v>83</v>
      </c>
      <c r="F3" s="220"/>
      <c r="G3" s="222" t="s">
        <v>44</v>
      </c>
    </row>
    <row r="4" spans="1:7" ht="12.75">
      <c r="A4" s="225" t="s">
        <v>85</v>
      </c>
      <c r="B4" s="226">
        <v>64691.208</v>
      </c>
      <c r="C4" s="226">
        <v>86726.89600000001</v>
      </c>
      <c r="D4" s="226">
        <v>22035.68800000001</v>
      </c>
      <c r="E4" s="227">
        <v>0.34062879147348757</v>
      </c>
      <c r="F4" s="162"/>
      <c r="G4" s="226">
        <v>166731.19040295295</v>
      </c>
    </row>
    <row r="5" spans="1:7" ht="12.75">
      <c r="A5" s="225" t="s">
        <v>221</v>
      </c>
      <c r="B5" s="226">
        <v>-17262.613</v>
      </c>
      <c r="C5" s="226">
        <v>-19598.135000000002</v>
      </c>
      <c r="D5" s="226">
        <v>-2335.522000000001</v>
      </c>
      <c r="E5" s="227">
        <v>-0.13529365455855383</v>
      </c>
      <c r="F5" s="162"/>
      <c r="G5" s="226">
        <v>-37677.12819132575</v>
      </c>
    </row>
    <row r="6" spans="1:7" ht="12.75">
      <c r="A6" s="228" t="s">
        <v>57</v>
      </c>
      <c r="B6" s="229">
        <v>47428.595</v>
      </c>
      <c r="C6" s="229">
        <v>67128.761</v>
      </c>
      <c r="D6" s="229">
        <v>19700.165999999997</v>
      </c>
      <c r="E6" s="227">
        <v>0.4153647393518614</v>
      </c>
      <c r="F6" s="162"/>
      <c r="G6" s="229">
        <v>129054.06221162718</v>
      </c>
    </row>
    <row r="7" spans="1:7" ht="12.75">
      <c r="A7" s="225" t="s">
        <v>222</v>
      </c>
      <c r="B7" s="226">
        <v>-4859.052</v>
      </c>
      <c r="C7" s="226">
        <v>-4848.1990000000005</v>
      </c>
      <c r="D7" s="226">
        <v>10.852999999999156</v>
      </c>
      <c r="E7" s="227">
        <v>0.002233563254725234</v>
      </c>
      <c r="F7" s="162"/>
      <c r="G7" s="226">
        <v>-9320.59174100277</v>
      </c>
    </row>
    <row r="8" spans="1:7" ht="12.75">
      <c r="A8" s="230" t="s">
        <v>61</v>
      </c>
      <c r="B8" s="46">
        <v>42569.543000000005</v>
      </c>
      <c r="C8" s="46">
        <v>62280.562</v>
      </c>
      <c r="D8" s="46">
        <v>19711.018999999993</v>
      </c>
      <c r="E8" s="161">
        <v>0.46303102196798285</v>
      </c>
      <c r="F8" s="162"/>
      <c r="G8" s="46">
        <v>119733.47047062442</v>
      </c>
    </row>
    <row r="9" spans="1:7" ht="12.75">
      <c r="A9" s="225" t="s">
        <v>223</v>
      </c>
      <c r="B9" s="226">
        <v>-5111.558</v>
      </c>
      <c r="C9" s="226">
        <v>-5523.814</v>
      </c>
      <c r="D9" s="226">
        <v>-412.2560000000003</v>
      </c>
      <c r="E9" s="227">
        <v>-0.08065173084214251</v>
      </c>
      <c r="F9" s="162"/>
      <c r="G9" s="226">
        <v>-10619.451707167027</v>
      </c>
    </row>
    <row r="10" spans="1:7" ht="12.75">
      <c r="A10" s="231" t="s">
        <v>64</v>
      </c>
      <c r="B10" s="232">
        <v>37457.98500000001</v>
      </c>
      <c r="C10" s="232">
        <v>56756.748</v>
      </c>
      <c r="D10" s="232">
        <v>19298.76299999999</v>
      </c>
      <c r="E10" s="233">
        <v>0.5152109223173641</v>
      </c>
      <c r="F10" s="234"/>
      <c r="G10" s="232">
        <v>109114.01876345741</v>
      </c>
    </row>
    <row r="11" spans="1:7" ht="12.75">
      <c r="A11" s="235" t="s">
        <v>284</v>
      </c>
      <c r="B11" s="235"/>
      <c r="C11" s="235"/>
      <c r="D11" s="235"/>
      <c r="E11" s="235"/>
      <c r="F11" s="235"/>
      <c r="G11" s="235"/>
    </row>
    <row r="12" spans="1:7" ht="12.75">
      <c r="A12" s="235"/>
      <c r="B12" s="235"/>
      <c r="C12" s="235"/>
      <c r="D12" s="235"/>
      <c r="E12" s="235"/>
      <c r="F12" s="235"/>
      <c r="G12" s="235"/>
    </row>
    <row r="13" spans="1:7" ht="12.75">
      <c r="A13" s="216" t="s">
        <v>285</v>
      </c>
      <c r="B13" s="216"/>
      <c r="C13" s="216"/>
      <c r="D13" s="216"/>
      <c r="E13" s="216"/>
      <c r="F13" s="216"/>
      <c r="G13" s="216"/>
    </row>
    <row r="14" spans="1:7" ht="12.75">
      <c r="A14" s="236" t="s">
        <v>30</v>
      </c>
      <c r="B14" s="237" t="s">
        <v>43</v>
      </c>
      <c r="C14" s="237" t="s">
        <v>44</v>
      </c>
      <c r="D14" s="238" t="s">
        <v>45</v>
      </c>
      <c r="E14" s="239" t="s">
        <v>83</v>
      </c>
      <c r="F14" s="309"/>
      <c r="G14" s="234"/>
    </row>
    <row r="15" spans="1:7" ht="12.75">
      <c r="A15" s="240" t="s">
        <v>226</v>
      </c>
      <c r="B15" s="241">
        <v>2193.603068</v>
      </c>
      <c r="C15" s="241">
        <v>2489.999029</v>
      </c>
      <c r="D15" s="242">
        <v>296.39596100000017</v>
      </c>
      <c r="E15" s="243">
        <v>0.1351183198655155</v>
      </c>
      <c r="F15" s="235"/>
      <c r="G15" s="235"/>
    </row>
    <row r="16" spans="1:7" ht="12.75">
      <c r="A16" s="240" t="s">
        <v>227</v>
      </c>
      <c r="B16" s="241">
        <v>2768.9601286975903</v>
      </c>
      <c r="C16" s="241">
        <v>2947.18068168444</v>
      </c>
      <c r="D16" s="242">
        <v>178.22055298684973</v>
      </c>
      <c r="E16" s="243">
        <v>0.06436371226142489</v>
      </c>
      <c r="F16" s="235"/>
      <c r="G16" s="235"/>
    </row>
    <row r="17" spans="1:7" ht="12.75">
      <c r="A17" s="244" t="s">
        <v>228</v>
      </c>
      <c r="B17" s="245">
        <v>0.009890296723180966</v>
      </c>
      <c r="C17" s="245">
        <v>0.00987029880746638</v>
      </c>
      <c r="D17" s="246">
        <v>-0.001999791571458652</v>
      </c>
      <c r="E17" s="247"/>
      <c r="F17" s="235"/>
      <c r="G17" s="2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A1" sqref="A1"/>
    </sheetView>
  </sheetViews>
  <sheetFormatPr defaultColWidth="12" defaultRowHeight="12"/>
  <cols>
    <col min="1" max="1" width="25.5" style="0" customWidth="1"/>
    <col min="2" max="3" width="14" style="0" customWidth="1"/>
    <col min="4" max="4" width="1.66796875" style="0" customWidth="1"/>
    <col min="5" max="5" width="11.33203125" style="0" customWidth="1"/>
    <col min="6" max="6" width="1.66796875" style="0" customWidth="1"/>
    <col min="7" max="7" width="15.83203125" style="0" customWidth="1"/>
    <col min="8" max="8" width="1.66796875" style="0" customWidth="1"/>
    <col min="9" max="10" width="14" style="0" customWidth="1"/>
    <col min="11" max="11" width="1.66796875" style="0" customWidth="1"/>
    <col min="12" max="12" width="14.5" style="0" customWidth="1"/>
    <col min="13" max="13" width="1.66796875" style="0" customWidth="1"/>
    <col min="14" max="14" width="14" style="0" customWidth="1"/>
    <col min="15" max="15" width="1.3359375" style="0" customWidth="1"/>
    <col min="16" max="16" width="14" style="0" customWidth="1"/>
    <col min="17" max="17" width="15.5" style="0" customWidth="1"/>
    <col min="18" max="18" width="1.66796875" style="0" customWidth="1"/>
    <col min="19" max="19" width="11.33203125" style="0" customWidth="1"/>
    <col min="20" max="20" width="1.66796875" style="0" customWidth="1"/>
    <col min="21" max="21" width="16.16015625" style="0" customWidth="1"/>
    <col min="22" max="22" width="1.3359375" style="0" customWidth="1"/>
    <col min="23" max="23" width="9" style="0" bestFit="1" customWidth="1"/>
    <col min="24" max="24" width="2.33203125" style="0" customWidth="1"/>
    <col min="25" max="25" width="14.16015625" style="0" bestFit="1" customWidth="1"/>
    <col min="26" max="26" width="2.33203125" style="0" customWidth="1"/>
    <col min="28" max="28" width="15" style="0" bestFit="1" customWidth="1"/>
    <col min="31" max="31" width="2.33203125" style="0" customWidth="1"/>
    <col min="33" max="33" width="2.33203125" style="0" customWidth="1"/>
    <col min="36" max="36" width="2.33203125" style="0" customWidth="1"/>
    <col min="38" max="38" width="2.33203125" style="0" customWidth="1"/>
    <col min="41" max="41" width="2.33203125" style="0" customWidth="1"/>
    <col min="43" max="43" width="2.33203125" style="0" customWidth="1"/>
  </cols>
  <sheetData>
    <row r="1" spans="1:21" ht="12.75">
      <c r="A1" s="168" t="s">
        <v>81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ht="15" customHeight="1">
      <c r="A2" s="325"/>
      <c r="B2" s="328" t="s">
        <v>6</v>
      </c>
      <c r="C2" s="328"/>
      <c r="D2" s="328"/>
      <c r="E2" s="328"/>
      <c r="F2" s="328"/>
      <c r="G2" s="328"/>
      <c r="H2" s="90"/>
      <c r="I2" s="328" t="s">
        <v>2</v>
      </c>
      <c r="J2" s="328"/>
      <c r="K2" s="328"/>
      <c r="L2" s="328"/>
      <c r="M2" s="328"/>
      <c r="N2" s="328"/>
      <c r="O2" s="91"/>
      <c r="P2" s="328" t="s">
        <v>3</v>
      </c>
      <c r="Q2" s="328"/>
      <c r="R2" s="328"/>
      <c r="S2" s="328"/>
      <c r="T2" s="328"/>
      <c r="U2" s="328"/>
    </row>
    <row r="3" spans="1:21" ht="15" customHeight="1">
      <c r="A3" s="326"/>
      <c r="B3" s="329" t="s">
        <v>82</v>
      </c>
      <c r="C3" s="329"/>
      <c r="D3" s="92"/>
      <c r="E3" s="93" t="s">
        <v>83</v>
      </c>
      <c r="F3" s="94"/>
      <c r="G3" s="93" t="s">
        <v>84</v>
      </c>
      <c r="H3" s="94"/>
      <c r="I3" s="329" t="s">
        <v>82</v>
      </c>
      <c r="J3" s="329"/>
      <c r="K3" s="92"/>
      <c r="L3" s="93" t="s">
        <v>83</v>
      </c>
      <c r="M3" s="94"/>
      <c r="N3" s="93" t="s">
        <v>84</v>
      </c>
      <c r="O3" s="95"/>
      <c r="P3" s="329" t="s">
        <v>82</v>
      </c>
      <c r="Q3" s="329"/>
      <c r="R3" s="92"/>
      <c r="S3" s="93" t="s">
        <v>83</v>
      </c>
      <c r="T3" s="94"/>
      <c r="U3" s="93" t="s">
        <v>84</v>
      </c>
    </row>
    <row r="4" spans="1:21" ht="15" customHeight="1">
      <c r="A4" s="327"/>
      <c r="B4" s="139" t="s">
        <v>43</v>
      </c>
      <c r="C4" s="139" t="s">
        <v>44</v>
      </c>
      <c r="D4" s="139"/>
      <c r="E4" s="139"/>
      <c r="F4" s="139"/>
      <c r="G4" s="139" t="s">
        <v>44</v>
      </c>
      <c r="H4" s="139"/>
      <c r="I4" s="139" t="s">
        <v>43</v>
      </c>
      <c r="J4" s="139" t="s">
        <v>44</v>
      </c>
      <c r="K4" s="139"/>
      <c r="L4" s="139"/>
      <c r="M4" s="139"/>
      <c r="N4" s="139" t="s">
        <v>44</v>
      </c>
      <c r="O4" s="139"/>
      <c r="P4" s="139" t="s">
        <v>43</v>
      </c>
      <c r="Q4" s="139" t="s">
        <v>44</v>
      </c>
      <c r="R4" s="139"/>
      <c r="S4" s="139"/>
      <c r="T4" s="139"/>
      <c r="U4" s="139" t="s">
        <v>44</v>
      </c>
    </row>
    <row r="5" spans="1:21" ht="15" customHeight="1">
      <c r="A5" s="96" t="s">
        <v>85</v>
      </c>
      <c r="B5" s="97">
        <v>1095790.7440000002</v>
      </c>
      <c r="C5" s="97">
        <v>1000553.839</v>
      </c>
      <c r="D5" s="98"/>
      <c r="E5" s="87">
        <v>-0.08691158008175338</v>
      </c>
      <c r="F5" s="98"/>
      <c r="G5" s="97">
        <v>1923550.1364964629</v>
      </c>
      <c r="H5" s="97"/>
      <c r="I5" s="97">
        <v>249299.5</v>
      </c>
      <c r="J5" s="97">
        <v>297966.174</v>
      </c>
      <c r="K5" s="98"/>
      <c r="L5" s="87">
        <v>0.19521368474465453</v>
      </c>
      <c r="M5" s="98"/>
      <c r="N5" s="97">
        <v>572835.6159643187</v>
      </c>
      <c r="O5" s="97"/>
      <c r="P5" s="97">
        <v>374770.68200000003</v>
      </c>
      <c r="Q5" s="97">
        <v>390200.776</v>
      </c>
      <c r="R5" s="98"/>
      <c r="S5" s="87">
        <v>0.04117209467308326</v>
      </c>
      <c r="T5" s="98"/>
      <c r="U5" s="97">
        <v>750155.2906797909</v>
      </c>
    </row>
    <row r="6" spans="1:21" ht="15" customHeight="1">
      <c r="A6" s="99" t="s">
        <v>86</v>
      </c>
      <c r="B6" s="88">
        <v>0.5831616270251886</v>
      </c>
      <c r="C6" s="88">
        <v>0.5410563330644261</v>
      </c>
      <c r="D6" s="88"/>
      <c r="E6" s="88"/>
      <c r="F6" s="88"/>
      <c r="G6" s="88">
        <v>0.5410563330644261</v>
      </c>
      <c r="H6" s="88"/>
      <c r="I6" s="88">
        <v>0.13267305170499413</v>
      </c>
      <c r="J6" s="88">
        <v>0.1611272469283652</v>
      </c>
      <c r="K6" s="88"/>
      <c r="L6" s="88"/>
      <c r="M6" s="88"/>
      <c r="N6" s="88">
        <v>0.1611272469283652</v>
      </c>
      <c r="O6" s="88"/>
      <c r="P6" s="88">
        <v>0.19944673001952234</v>
      </c>
      <c r="Q6" s="88">
        <v>0.21100373892169288</v>
      </c>
      <c r="R6" s="88"/>
      <c r="S6" s="88"/>
      <c r="T6" s="88"/>
      <c r="U6" s="88">
        <v>0.21100373892169288</v>
      </c>
    </row>
    <row r="7" spans="1:21" ht="15" customHeight="1">
      <c r="A7" s="96" t="s">
        <v>87</v>
      </c>
      <c r="B7" s="100">
        <v>-557304.571</v>
      </c>
      <c r="C7" s="100">
        <v>-646371.214150375</v>
      </c>
      <c r="D7" s="97"/>
      <c r="E7" s="87">
        <v>0.1598168179215867</v>
      </c>
      <c r="F7" s="98"/>
      <c r="G7" s="97">
        <v>-1242639.215146061</v>
      </c>
      <c r="H7" s="97"/>
      <c r="I7" s="100">
        <v>-217245.511</v>
      </c>
      <c r="J7" s="100">
        <v>-263779.566</v>
      </c>
      <c r="K7" s="98"/>
      <c r="L7" s="87">
        <v>0.2142003063069045</v>
      </c>
      <c r="M7" s="98"/>
      <c r="N7" s="97">
        <v>-507112.361581052</v>
      </c>
      <c r="O7" s="97"/>
      <c r="P7" s="100">
        <v>-175637.36700000003</v>
      </c>
      <c r="Q7" s="100">
        <v>-197192.35199999998</v>
      </c>
      <c r="R7" s="98"/>
      <c r="S7" s="87">
        <v>0.12272436878423458</v>
      </c>
      <c r="T7" s="98"/>
      <c r="U7" s="97">
        <v>-379099.4155644417</v>
      </c>
    </row>
    <row r="8" spans="1:21" ht="15" customHeight="1">
      <c r="A8" s="99" t="s">
        <v>86</v>
      </c>
      <c r="B8" s="88">
        <v>0.5307101756765021</v>
      </c>
      <c r="C8" s="88">
        <v>0.5328553163746073</v>
      </c>
      <c r="D8" s="88"/>
      <c r="E8" s="88"/>
      <c r="F8" s="88"/>
      <c r="G8" s="88">
        <v>0.5328553163746073</v>
      </c>
      <c r="H8" s="88"/>
      <c r="I8" s="88">
        <v>0.20687862491574913</v>
      </c>
      <c r="J8" s="88">
        <v>0.21745452306201693</v>
      </c>
      <c r="K8" s="88"/>
      <c r="L8" s="88"/>
      <c r="M8" s="88"/>
      <c r="N8" s="88">
        <v>0.2174545230620169</v>
      </c>
      <c r="O8" s="88"/>
      <c r="P8" s="88">
        <v>0.16725600819794512</v>
      </c>
      <c r="Q8" s="88">
        <v>0.16256137465794965</v>
      </c>
      <c r="R8" s="88"/>
      <c r="S8" s="88"/>
      <c r="T8" s="88"/>
      <c r="U8" s="88">
        <v>0.16256137465794962</v>
      </c>
    </row>
    <row r="9" spans="1:21" ht="15" customHeight="1">
      <c r="A9" s="170"/>
      <c r="B9" s="89"/>
      <c r="C9" s="89"/>
      <c r="D9" s="149"/>
      <c r="E9" s="150"/>
      <c r="F9" s="149"/>
      <c r="G9" s="149"/>
      <c r="H9" s="149"/>
      <c r="I9" s="89"/>
      <c r="J9" s="89"/>
      <c r="K9" s="149"/>
      <c r="L9" s="150"/>
      <c r="M9" s="149"/>
      <c r="N9" s="149"/>
      <c r="O9" s="149"/>
      <c r="P9" s="89"/>
      <c r="Q9" s="89"/>
      <c r="R9" s="149"/>
      <c r="S9" s="150"/>
      <c r="T9" s="149"/>
      <c r="U9" s="149"/>
    </row>
    <row r="10" spans="1:21" ht="15" customHeight="1">
      <c r="A10" s="102" t="s">
        <v>64</v>
      </c>
      <c r="B10" s="103">
        <v>538486.1730000002</v>
      </c>
      <c r="C10" s="103">
        <v>354182.62484962505</v>
      </c>
      <c r="D10" s="104"/>
      <c r="E10" s="151">
        <v>-0.3422623595394994</v>
      </c>
      <c r="F10" s="104"/>
      <c r="G10" s="103">
        <v>680910.9213504018</v>
      </c>
      <c r="H10" s="105"/>
      <c r="I10" s="103">
        <v>32053.989</v>
      </c>
      <c r="J10" s="103">
        <v>34186.60800000001</v>
      </c>
      <c r="K10" s="104"/>
      <c r="L10" s="151">
        <v>0.06653209371226795</v>
      </c>
      <c r="M10" s="104"/>
      <c r="N10" s="103">
        <v>65723.25438326673</v>
      </c>
      <c r="O10" s="105"/>
      <c r="P10" s="103">
        <v>199133.315</v>
      </c>
      <c r="Q10" s="103">
        <v>193008.42400000003</v>
      </c>
      <c r="R10" s="104"/>
      <c r="S10" s="151">
        <v>-0.030757741365376127</v>
      </c>
      <c r="T10" s="104"/>
      <c r="U10" s="103">
        <v>371055.8751153492</v>
      </c>
    </row>
    <row r="11" spans="1:21" ht="1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</row>
    <row r="12" spans="1:21" ht="15" customHeight="1">
      <c r="A12" s="325"/>
      <c r="B12" s="328" t="s">
        <v>88</v>
      </c>
      <c r="C12" s="328"/>
      <c r="D12" s="328"/>
      <c r="E12" s="328"/>
      <c r="F12" s="328"/>
      <c r="G12" s="328"/>
      <c r="H12" s="90"/>
      <c r="I12" s="328" t="s">
        <v>89</v>
      </c>
      <c r="J12" s="328"/>
      <c r="K12" s="328"/>
      <c r="L12" s="328"/>
      <c r="M12" s="328"/>
      <c r="N12" s="328"/>
      <c r="O12" s="91"/>
      <c r="P12" s="328" t="s">
        <v>90</v>
      </c>
      <c r="Q12" s="328"/>
      <c r="R12" s="328"/>
      <c r="S12" s="328"/>
      <c r="T12" s="328"/>
      <c r="U12" s="328"/>
    </row>
    <row r="13" spans="1:21" ht="15" customHeight="1">
      <c r="A13" s="326"/>
      <c r="B13" s="329" t="s">
        <v>82</v>
      </c>
      <c r="C13" s="329"/>
      <c r="D13" s="92"/>
      <c r="E13" s="93" t="s">
        <v>83</v>
      </c>
      <c r="F13" s="94"/>
      <c r="G13" s="93" t="s">
        <v>84</v>
      </c>
      <c r="H13" s="94"/>
      <c r="I13" s="329" t="s">
        <v>82</v>
      </c>
      <c r="J13" s="329"/>
      <c r="K13" s="92"/>
      <c r="L13" s="93" t="s">
        <v>83</v>
      </c>
      <c r="M13" s="94"/>
      <c r="N13" s="93" t="s">
        <v>84</v>
      </c>
      <c r="O13" s="95"/>
      <c r="P13" s="329" t="s">
        <v>82</v>
      </c>
      <c r="Q13" s="329"/>
      <c r="R13" s="92"/>
      <c r="S13" s="93" t="s">
        <v>83</v>
      </c>
      <c r="T13" s="94"/>
      <c r="U13" s="93" t="s">
        <v>84</v>
      </c>
    </row>
    <row r="14" spans="1:21" ht="15" customHeight="1">
      <c r="A14" s="327"/>
      <c r="B14" s="139" t="s">
        <v>43</v>
      </c>
      <c r="C14" s="139" t="s">
        <v>44</v>
      </c>
      <c r="D14" s="139"/>
      <c r="E14" s="139"/>
      <c r="F14" s="139"/>
      <c r="G14" s="139" t="s">
        <v>44</v>
      </c>
      <c r="H14" s="139"/>
      <c r="I14" s="139" t="s">
        <v>43</v>
      </c>
      <c r="J14" s="139" t="s">
        <v>44</v>
      </c>
      <c r="K14" s="139"/>
      <c r="L14" s="139"/>
      <c r="M14" s="139"/>
      <c r="N14" s="139" t="s">
        <v>44</v>
      </c>
      <c r="O14" s="139"/>
      <c r="P14" s="139" t="s">
        <v>43</v>
      </c>
      <c r="Q14" s="139" t="s">
        <v>44</v>
      </c>
      <c r="R14" s="139"/>
      <c r="S14" s="139"/>
      <c r="T14" s="139"/>
      <c r="U14" s="139" t="s">
        <v>44</v>
      </c>
    </row>
    <row r="15" spans="1:21" ht="15" customHeight="1">
      <c r="A15" s="96" t="s">
        <v>85</v>
      </c>
      <c r="B15" s="97">
        <v>159864.979</v>
      </c>
      <c r="C15" s="97">
        <v>161204.584</v>
      </c>
      <c r="D15" s="98"/>
      <c r="E15" s="87">
        <v>0.008379602639550033</v>
      </c>
      <c r="F15" s="98"/>
      <c r="G15" s="97">
        <v>309913.4573977238</v>
      </c>
      <c r="H15" s="97"/>
      <c r="I15" s="97">
        <v>1879051.524</v>
      </c>
      <c r="J15" s="97">
        <v>1849260.008349</v>
      </c>
      <c r="K15" s="98"/>
      <c r="L15" s="87">
        <v>-0.015854549633413866</v>
      </c>
      <c r="M15" s="98"/>
      <c r="N15" s="97">
        <v>3555175.346718318</v>
      </c>
      <c r="O15" s="97"/>
      <c r="P15" s="97">
        <v>-674.381</v>
      </c>
      <c r="Q15" s="97">
        <v>-665.365</v>
      </c>
      <c r="R15" s="98"/>
      <c r="S15" s="87">
        <v>-0.013369297177708095</v>
      </c>
      <c r="T15" s="98"/>
      <c r="U15" s="98">
        <v>-1279.1544909258691</v>
      </c>
    </row>
    <row r="16" spans="1:21" ht="15" customHeight="1">
      <c r="A16" s="99" t="s">
        <v>86</v>
      </c>
      <c r="B16" s="88">
        <v>0.08507748561342802</v>
      </c>
      <c r="C16" s="88">
        <v>0.0871724815721948</v>
      </c>
      <c r="D16" s="88"/>
      <c r="E16" s="88"/>
      <c r="F16" s="88"/>
      <c r="G16" s="88">
        <v>0.0871724815721948</v>
      </c>
      <c r="H16" s="88"/>
      <c r="I16" s="88"/>
      <c r="J16" s="88"/>
      <c r="K16" s="88"/>
      <c r="L16" s="88"/>
      <c r="M16" s="88"/>
      <c r="N16" s="88"/>
      <c r="O16" s="88"/>
      <c r="P16" s="88">
        <v>-0.0003588943631329611</v>
      </c>
      <c r="Q16" s="88">
        <v>-0.0003598006754031473</v>
      </c>
      <c r="R16" s="88"/>
      <c r="S16" s="88"/>
      <c r="T16" s="88"/>
      <c r="U16" s="88">
        <v>-0.00035980067540314733</v>
      </c>
    </row>
    <row r="17" spans="1:21" ht="15" customHeight="1">
      <c r="A17" s="96" t="s">
        <v>87</v>
      </c>
      <c r="B17" s="100">
        <v>-100597.89</v>
      </c>
      <c r="C17" s="100">
        <v>-106355.479</v>
      </c>
      <c r="D17" s="98"/>
      <c r="E17" s="87">
        <v>0.05723369545822489</v>
      </c>
      <c r="F17" s="98"/>
      <c r="G17" s="97">
        <v>-204466.85442940635</v>
      </c>
      <c r="H17" s="97"/>
      <c r="I17" s="100">
        <v>-1050110.958</v>
      </c>
      <c r="J17" s="100">
        <v>-1213033.246150375</v>
      </c>
      <c r="K17" s="98"/>
      <c r="L17" s="87">
        <v>0.1551476888315406</v>
      </c>
      <c r="M17" s="98"/>
      <c r="N17" s="97">
        <v>-2332038.6922300356</v>
      </c>
      <c r="O17" s="97"/>
      <c r="P17" s="100">
        <v>674.381</v>
      </c>
      <c r="Q17" s="100">
        <v>665.365</v>
      </c>
      <c r="R17" s="98"/>
      <c r="S17" s="87">
        <v>-0.013369297177708095</v>
      </c>
      <c r="T17" s="98"/>
      <c r="U17" s="98">
        <v>1279.1544909258691</v>
      </c>
    </row>
    <row r="18" spans="1:21" ht="15" customHeight="1">
      <c r="A18" s="99" t="s">
        <v>86</v>
      </c>
      <c r="B18" s="88">
        <v>0.09579739096485078</v>
      </c>
      <c r="C18" s="88">
        <v>0.08767729931353878</v>
      </c>
      <c r="D18" s="88"/>
      <c r="E18" s="88"/>
      <c r="F18" s="88"/>
      <c r="G18" s="88">
        <v>0.08767729931353876</v>
      </c>
      <c r="H18" s="88"/>
      <c r="I18" s="88"/>
      <c r="J18" s="88"/>
      <c r="K18" s="88"/>
      <c r="L18" s="88"/>
      <c r="M18" s="88"/>
      <c r="N18" s="88"/>
      <c r="O18" s="88"/>
      <c r="P18" s="88">
        <v>-0.0006421997550472184</v>
      </c>
      <c r="Q18" s="88">
        <v>-0.000548513408112738</v>
      </c>
      <c r="R18" s="88"/>
      <c r="S18" s="88"/>
      <c r="T18" s="88"/>
      <c r="U18" s="88">
        <v>-0.000548513408112738</v>
      </c>
    </row>
    <row r="19" spans="1:21" ht="15" customHeight="1">
      <c r="A19" s="162"/>
      <c r="B19" s="89"/>
      <c r="C19" s="89"/>
      <c r="D19" s="149"/>
      <c r="E19" s="150"/>
      <c r="F19" s="149"/>
      <c r="G19" s="149"/>
      <c r="H19" s="152"/>
      <c r="I19" s="89"/>
      <c r="J19" s="89"/>
      <c r="K19" s="149"/>
      <c r="L19" s="150"/>
      <c r="M19" s="149"/>
      <c r="N19" s="149"/>
      <c r="O19" s="152"/>
      <c r="P19" s="89"/>
      <c r="Q19" s="89"/>
      <c r="R19" s="149"/>
      <c r="S19" s="150"/>
      <c r="T19" s="149"/>
      <c r="U19" s="149"/>
    </row>
    <row r="20" spans="1:21" ht="15" customHeight="1">
      <c r="A20" s="106" t="s">
        <v>64</v>
      </c>
      <c r="B20" s="103">
        <v>59267.08899999999</v>
      </c>
      <c r="C20" s="103">
        <v>54849.104999999996</v>
      </c>
      <c r="D20" s="104"/>
      <c r="E20" s="151">
        <v>-0.07454363078301345</v>
      </c>
      <c r="F20" s="104"/>
      <c r="G20" s="103">
        <v>105446.60296831746</v>
      </c>
      <c r="H20" s="107"/>
      <c r="I20" s="103">
        <v>828940.5659999999</v>
      </c>
      <c r="J20" s="103">
        <v>636226.7621986249</v>
      </c>
      <c r="K20" s="104"/>
      <c r="L20" s="151">
        <v>-0.2324820520381856</v>
      </c>
      <c r="M20" s="104"/>
      <c r="N20" s="103">
        <v>1223136.6544882823</v>
      </c>
      <c r="O20" s="107"/>
      <c r="P20" s="103">
        <v>0</v>
      </c>
      <c r="Q20" s="103">
        <v>0</v>
      </c>
      <c r="R20" s="104"/>
      <c r="S20" s="151"/>
      <c r="T20" s="104"/>
      <c r="U20" s="108"/>
    </row>
  </sheetData>
  <sheetProtection/>
  <mergeCells count="14">
    <mergeCell ref="A12:A14"/>
    <mergeCell ref="B12:G12"/>
    <mergeCell ref="I12:N12"/>
    <mergeCell ref="P12:U12"/>
    <mergeCell ref="B13:C13"/>
    <mergeCell ref="I13:J13"/>
    <mergeCell ref="P13:Q13"/>
    <mergeCell ref="A2:A4"/>
    <mergeCell ref="B2:G2"/>
    <mergeCell ref="I2:N2"/>
    <mergeCell ref="P2:U2"/>
    <mergeCell ref="B3:C3"/>
    <mergeCell ref="I3:J3"/>
    <mergeCell ref="P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2.5" style="0" customWidth="1"/>
    <col min="7" max="7" width="12.83203125" style="0" customWidth="1"/>
  </cols>
  <sheetData>
    <row r="1" spans="1:7" ht="12.75">
      <c r="A1" s="216" t="s">
        <v>286</v>
      </c>
      <c r="B1" s="216"/>
      <c r="C1" s="216"/>
      <c r="D1" s="216"/>
      <c r="E1" s="216"/>
      <c r="F1" s="216"/>
      <c r="G1" s="216"/>
    </row>
    <row r="2" spans="1:7" ht="12.75">
      <c r="A2" s="217" t="s">
        <v>31</v>
      </c>
      <c r="B2" s="218" t="s">
        <v>82</v>
      </c>
      <c r="C2" s="218"/>
      <c r="D2" s="218"/>
      <c r="E2" s="219"/>
      <c r="F2" s="220"/>
      <c r="G2" s="219" t="s">
        <v>150</v>
      </c>
    </row>
    <row r="3" spans="1:7" ht="12.75">
      <c r="A3" s="221"/>
      <c r="B3" s="222" t="s">
        <v>43</v>
      </c>
      <c r="C3" s="222" t="s">
        <v>44</v>
      </c>
      <c r="D3" s="223" t="s">
        <v>45</v>
      </c>
      <c r="E3" s="224" t="s">
        <v>83</v>
      </c>
      <c r="F3" s="220"/>
      <c r="G3" s="222" t="s">
        <v>44</v>
      </c>
    </row>
    <row r="4" spans="1:7" ht="12.75">
      <c r="A4" s="225" t="s">
        <v>85</v>
      </c>
      <c r="B4" s="226">
        <v>100078.961</v>
      </c>
      <c r="C4" s="226">
        <v>109831.926</v>
      </c>
      <c r="D4" s="226">
        <v>9752.965000000011</v>
      </c>
      <c r="E4" s="227">
        <v>0.09745270037325839</v>
      </c>
      <c r="F4" s="162"/>
      <c r="G4" s="226">
        <v>211150.27299292525</v>
      </c>
    </row>
    <row r="5" spans="1:7" ht="12.75">
      <c r="A5" s="225" t="s">
        <v>221</v>
      </c>
      <c r="B5" s="226">
        <v>-51577.828</v>
      </c>
      <c r="C5" s="226">
        <v>-53298.924</v>
      </c>
      <c r="D5" s="226">
        <v>-1721.0959999999977</v>
      </c>
      <c r="E5" s="227">
        <v>-0.033368911928590664</v>
      </c>
      <c r="F5" s="162"/>
      <c r="G5" s="226">
        <v>-102466.4026453399</v>
      </c>
    </row>
    <row r="6" spans="1:7" ht="12.75">
      <c r="A6" s="228" t="s">
        <v>57</v>
      </c>
      <c r="B6" s="229">
        <v>48501.132999999994</v>
      </c>
      <c r="C6" s="229">
        <v>56533.00200000001</v>
      </c>
      <c r="D6" s="229">
        <v>8031.869000000013</v>
      </c>
      <c r="E6" s="227">
        <v>0.16560167779998075</v>
      </c>
      <c r="F6" s="162"/>
      <c r="G6" s="229">
        <v>108683.87034758538</v>
      </c>
    </row>
    <row r="7" spans="1:7" ht="12.75">
      <c r="A7" s="225" t="s">
        <v>222</v>
      </c>
      <c r="B7" s="226">
        <v>-6817.421</v>
      </c>
      <c r="C7" s="226">
        <v>-5474.159</v>
      </c>
      <c r="D7" s="226">
        <v>1343.2620000000006</v>
      </c>
      <c r="E7" s="227">
        <v>0.19703374633897489</v>
      </c>
      <c r="F7" s="162"/>
      <c r="G7" s="226">
        <v>-10523.990695170716</v>
      </c>
    </row>
    <row r="8" spans="1:7" ht="12.75">
      <c r="A8" s="230" t="s">
        <v>61</v>
      </c>
      <c r="B8" s="46">
        <v>41683.71199999999</v>
      </c>
      <c r="C8" s="46">
        <v>51058.84300000001</v>
      </c>
      <c r="D8" s="46">
        <v>9375.131000000016</v>
      </c>
      <c r="E8" s="161">
        <v>0.22491113555337916</v>
      </c>
      <c r="F8" s="162"/>
      <c r="G8" s="46">
        <v>98159.87965241466</v>
      </c>
    </row>
    <row r="9" spans="1:7" ht="12.75">
      <c r="A9" s="225" t="s">
        <v>223</v>
      </c>
      <c r="B9" s="226">
        <v>-5626.991</v>
      </c>
      <c r="C9" s="226">
        <v>-6027.387</v>
      </c>
      <c r="D9" s="226">
        <v>-400.39599999999973</v>
      </c>
      <c r="E9" s="227">
        <v>-0.07115632493458755</v>
      </c>
      <c r="F9" s="162"/>
      <c r="G9" s="226">
        <v>-11587.563442017841</v>
      </c>
    </row>
    <row r="10" spans="1:7" ht="12.75">
      <c r="A10" s="231" t="s">
        <v>64</v>
      </c>
      <c r="B10" s="232">
        <v>36056.72099999999</v>
      </c>
      <c r="C10" s="232">
        <v>45031.456000000006</v>
      </c>
      <c r="D10" s="232">
        <v>8974.735000000015</v>
      </c>
      <c r="E10" s="233">
        <v>0.24890602226419917</v>
      </c>
      <c r="F10" s="234"/>
      <c r="G10" s="232">
        <v>86572.31621039682</v>
      </c>
    </row>
    <row r="11" spans="1:7" ht="12.75">
      <c r="A11" s="235" t="s">
        <v>284</v>
      </c>
      <c r="B11" s="235"/>
      <c r="C11" s="235"/>
      <c r="D11" s="235"/>
      <c r="E11" s="235"/>
      <c r="F11" s="235"/>
      <c r="G11" s="235"/>
    </row>
    <row r="12" spans="1:7" ht="12.75">
      <c r="A12" s="235"/>
      <c r="B12" s="235"/>
      <c r="C12" s="235"/>
      <c r="D12" s="235"/>
      <c r="E12" s="235"/>
      <c r="F12" s="235"/>
      <c r="G12" s="235"/>
    </row>
    <row r="13" spans="1:7" ht="12.75">
      <c r="A13" s="216" t="s">
        <v>287</v>
      </c>
      <c r="B13" s="216"/>
      <c r="C13" s="216"/>
      <c r="D13" s="216"/>
      <c r="E13" s="216"/>
      <c r="F13" s="216"/>
      <c r="G13" s="216"/>
    </row>
    <row r="14" spans="1:7" ht="12.75">
      <c r="A14" s="236" t="s">
        <v>31</v>
      </c>
      <c r="B14" s="237" t="s">
        <v>43</v>
      </c>
      <c r="C14" s="237" t="s">
        <v>44</v>
      </c>
      <c r="D14" s="238" t="s">
        <v>45</v>
      </c>
      <c r="E14" s="239" t="s">
        <v>83</v>
      </c>
      <c r="F14" s="309"/>
      <c r="G14" s="234"/>
    </row>
    <row r="15" spans="1:7" ht="12.75">
      <c r="A15" s="240" t="s">
        <v>226</v>
      </c>
      <c r="B15" s="241">
        <v>250.57595999999998</v>
      </c>
      <c r="C15" s="241">
        <v>1121.4956135564832</v>
      </c>
      <c r="D15" s="242">
        <v>870.9196535564832</v>
      </c>
      <c r="E15" s="243">
        <v>3.4756712238336163</v>
      </c>
      <c r="F15" s="235"/>
      <c r="G15" s="235"/>
    </row>
    <row r="16" spans="1:7" ht="12.75">
      <c r="A16" s="240" t="s">
        <v>227</v>
      </c>
      <c r="B16" s="241">
        <v>2328.8519066438357</v>
      </c>
      <c r="C16" s="241">
        <v>2209.9780509301927</v>
      </c>
      <c r="D16" s="242">
        <v>-118.87385571364302</v>
      </c>
      <c r="E16" s="243">
        <v>-0.05104397380293493</v>
      </c>
      <c r="F16" s="235"/>
      <c r="G16" s="235"/>
    </row>
    <row r="17" spans="1:7" ht="12.75">
      <c r="A17" s="244" t="s">
        <v>228</v>
      </c>
      <c r="B17" s="245">
        <v>0.008318298317963541</v>
      </c>
      <c r="C17" s="245">
        <v>0.0074013594945783944</v>
      </c>
      <c r="D17" s="246">
        <v>-0.09169388233851465</v>
      </c>
      <c r="E17" s="247"/>
      <c r="F17" s="235"/>
      <c r="G17" s="2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2.66015625" style="0" customWidth="1"/>
    <col min="7" max="7" width="14" style="0" customWidth="1"/>
  </cols>
  <sheetData>
    <row r="1" spans="1:7" ht="12.75">
      <c r="A1" s="216" t="s">
        <v>288</v>
      </c>
      <c r="B1" s="216"/>
      <c r="C1" s="216"/>
      <c r="D1" s="216"/>
      <c r="E1" s="216"/>
      <c r="F1" s="216"/>
      <c r="G1" s="216"/>
    </row>
    <row r="2" spans="1:7" ht="12.75">
      <c r="A2" s="217" t="s">
        <v>32</v>
      </c>
      <c r="B2" s="218" t="s">
        <v>82</v>
      </c>
      <c r="C2" s="218"/>
      <c r="D2" s="218"/>
      <c r="E2" s="219"/>
      <c r="F2" s="220"/>
      <c r="G2" s="219" t="s">
        <v>150</v>
      </c>
    </row>
    <row r="3" spans="1:7" ht="12.75">
      <c r="A3" s="221"/>
      <c r="B3" s="222" t="s">
        <v>43</v>
      </c>
      <c r="C3" s="222" t="s">
        <v>44</v>
      </c>
      <c r="D3" s="223" t="s">
        <v>45</v>
      </c>
      <c r="E3" s="224" t="s">
        <v>83</v>
      </c>
      <c r="F3" s="220"/>
      <c r="G3" s="222" t="s">
        <v>44</v>
      </c>
    </row>
    <row r="4" spans="1:7" ht="12.75">
      <c r="A4" s="225" t="s">
        <v>85</v>
      </c>
      <c r="B4" s="226">
        <v>84192.342</v>
      </c>
      <c r="C4" s="226">
        <v>46455.024</v>
      </c>
      <c r="D4" s="226">
        <v>-37737.31800000001</v>
      </c>
      <c r="E4" s="227">
        <v>-0.44822744092330874</v>
      </c>
      <c r="F4" s="162"/>
      <c r="G4" s="226">
        <v>89309.10489080283</v>
      </c>
    </row>
    <row r="5" spans="1:7" ht="12.75">
      <c r="A5" s="225" t="s">
        <v>221</v>
      </c>
      <c r="B5" s="226">
        <v>-1522.4460000000001</v>
      </c>
      <c r="C5" s="226">
        <v>-495.978</v>
      </c>
      <c r="D5" s="226">
        <v>1026.468</v>
      </c>
      <c r="E5" s="227">
        <v>0.6742229281038539</v>
      </c>
      <c r="F5" s="162"/>
      <c r="G5" s="226">
        <v>-953.5104583205168</v>
      </c>
    </row>
    <row r="6" spans="1:7" ht="12.75">
      <c r="A6" s="228" t="s">
        <v>57</v>
      </c>
      <c r="B6" s="229">
        <v>82669.89600000001</v>
      </c>
      <c r="C6" s="229">
        <v>45959.045999999995</v>
      </c>
      <c r="D6" s="229">
        <v>-36710.85</v>
      </c>
      <c r="E6" s="227">
        <v>-0.44406551569872554</v>
      </c>
      <c r="F6" s="162"/>
      <c r="G6" s="229">
        <v>88355.5944324823</v>
      </c>
    </row>
    <row r="7" spans="1:7" ht="12.75">
      <c r="A7" s="225" t="s">
        <v>222</v>
      </c>
      <c r="B7" s="128">
        <v>-7094.594000000001</v>
      </c>
      <c r="C7" s="128">
        <v>-8733.888</v>
      </c>
      <c r="D7" s="226">
        <v>-1639.2939999999999</v>
      </c>
      <c r="E7" s="227">
        <v>-0.23106241174618303</v>
      </c>
      <c r="F7" s="162"/>
      <c r="G7" s="226">
        <v>-16790.77207013227</v>
      </c>
    </row>
    <row r="8" spans="1:7" ht="12.75">
      <c r="A8" s="230" t="s">
        <v>61</v>
      </c>
      <c r="B8" s="46">
        <v>75575.30200000001</v>
      </c>
      <c r="C8" s="46">
        <v>37225.157999999996</v>
      </c>
      <c r="D8" s="46">
        <v>-38350.144000000015</v>
      </c>
      <c r="E8" s="161">
        <v>-0.5074428151143876</v>
      </c>
      <c r="F8" s="162"/>
      <c r="G8" s="46">
        <v>71564.82236235004</v>
      </c>
    </row>
    <row r="9" spans="1:7" ht="12.75">
      <c r="A9" s="225" t="s">
        <v>223</v>
      </c>
      <c r="B9" s="226">
        <v>-13014.345000000001</v>
      </c>
      <c r="C9" s="226">
        <v>-25524.58</v>
      </c>
      <c r="D9" s="226">
        <v>-12510.235</v>
      </c>
      <c r="E9" s="227">
        <v>-0.9612650502195845</v>
      </c>
      <c r="F9" s="162"/>
      <c r="G9" s="226">
        <v>-49070.63211319595</v>
      </c>
    </row>
    <row r="10" spans="1:7" ht="12.75">
      <c r="A10" s="231" t="s">
        <v>64</v>
      </c>
      <c r="B10" s="232">
        <v>62560.95700000001</v>
      </c>
      <c r="C10" s="232">
        <v>11700.577999999994</v>
      </c>
      <c r="D10" s="232">
        <v>-50860.379000000015</v>
      </c>
      <c r="E10" s="233">
        <v>-0.8129731615198919</v>
      </c>
      <c r="F10" s="234"/>
      <c r="G10" s="232">
        <v>22494.190249154097</v>
      </c>
    </row>
    <row r="11" spans="1:7" ht="12.75">
      <c r="A11" s="235" t="s">
        <v>284</v>
      </c>
      <c r="B11" s="235"/>
      <c r="C11" s="235"/>
      <c r="D11" s="235"/>
      <c r="E11" s="235"/>
      <c r="F11" s="235"/>
      <c r="G11" s="2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2.5" style="0" customWidth="1"/>
    <col min="7" max="7" width="16" style="0" customWidth="1"/>
  </cols>
  <sheetData>
    <row r="1" spans="1:7" ht="12.75">
      <c r="A1" s="216" t="s">
        <v>289</v>
      </c>
      <c r="B1" s="216"/>
      <c r="C1" s="216"/>
      <c r="D1" s="216"/>
      <c r="E1" s="216"/>
      <c r="F1" s="216"/>
      <c r="G1" s="216"/>
    </row>
    <row r="2" spans="1:7" ht="12.75">
      <c r="A2" s="217" t="s">
        <v>33</v>
      </c>
      <c r="B2" s="218" t="s">
        <v>82</v>
      </c>
      <c r="C2" s="218"/>
      <c r="D2" s="218"/>
      <c r="E2" s="219"/>
      <c r="F2" s="220"/>
      <c r="G2" s="219" t="s">
        <v>150</v>
      </c>
    </row>
    <row r="3" spans="1:7" ht="12.75">
      <c r="A3" s="221"/>
      <c r="B3" s="222" t="s">
        <v>43</v>
      </c>
      <c r="C3" s="222" t="s">
        <v>44</v>
      </c>
      <c r="D3" s="223" t="s">
        <v>45</v>
      </c>
      <c r="E3" s="224" t="s">
        <v>83</v>
      </c>
      <c r="F3" s="220"/>
      <c r="G3" s="222" t="s">
        <v>44</v>
      </c>
    </row>
    <row r="4" spans="1:7" ht="12.75">
      <c r="A4" s="225" t="s">
        <v>85</v>
      </c>
      <c r="B4" s="226">
        <v>710102.216</v>
      </c>
      <c r="C4" s="226">
        <v>766439.405</v>
      </c>
      <c r="D4" s="226">
        <v>56337.18900000001</v>
      </c>
      <c r="E4" s="227">
        <v>0.07933673171356503</v>
      </c>
      <c r="F4" s="162"/>
      <c r="G4" s="226">
        <v>1473468.5577514612</v>
      </c>
    </row>
    <row r="5" spans="1:7" ht="12.75">
      <c r="A5" s="225" t="s">
        <v>221</v>
      </c>
      <c r="B5" s="226">
        <v>-457005.23</v>
      </c>
      <c r="C5" s="226">
        <v>-490011.20900000003</v>
      </c>
      <c r="D5" s="226">
        <v>-33005.97900000005</v>
      </c>
      <c r="E5" s="227">
        <v>-0.07222232226970368</v>
      </c>
      <c r="F5" s="162"/>
      <c r="G5" s="226">
        <v>-942039.3898031376</v>
      </c>
    </row>
    <row r="6" spans="1:7" ht="12.75">
      <c r="A6" s="228" t="s">
        <v>57</v>
      </c>
      <c r="B6" s="229">
        <v>253096.98600000003</v>
      </c>
      <c r="C6" s="229">
        <v>276428.196</v>
      </c>
      <c r="D6" s="229">
        <v>23331.21</v>
      </c>
      <c r="E6" s="227">
        <v>0.09218288360020202</v>
      </c>
      <c r="F6" s="162"/>
      <c r="G6" s="229">
        <v>531429.1679483237</v>
      </c>
    </row>
    <row r="7" spans="1:7" ht="12.75">
      <c r="A7" s="225" t="s">
        <v>222</v>
      </c>
      <c r="B7" s="226">
        <v>-100861.431</v>
      </c>
      <c r="C7" s="226">
        <v>-100822.538</v>
      </c>
      <c r="D7" s="226">
        <v>38.89299999999639</v>
      </c>
      <c r="E7" s="227">
        <v>0.00038560825098740063</v>
      </c>
      <c r="F7" s="162"/>
      <c r="G7" s="226">
        <v>-193829.8561980929</v>
      </c>
    </row>
    <row r="8" spans="1:7" ht="12.75">
      <c r="A8" s="230" t="s">
        <v>61</v>
      </c>
      <c r="B8" s="46">
        <v>152235.55500000005</v>
      </c>
      <c r="C8" s="46">
        <v>175605.658</v>
      </c>
      <c r="D8" s="46">
        <v>23370.102999999945</v>
      </c>
      <c r="E8" s="161">
        <v>0.15351277827311718</v>
      </c>
      <c r="F8" s="162"/>
      <c r="G8" s="46">
        <v>337599.31175023067</v>
      </c>
    </row>
    <row r="9" spans="1:7" ht="12.75">
      <c r="A9" s="225" t="s">
        <v>223</v>
      </c>
      <c r="B9" s="226">
        <v>-37539.137</v>
      </c>
      <c r="C9" s="226">
        <v>-61488.984000000004</v>
      </c>
      <c r="D9" s="226">
        <v>-23949.847</v>
      </c>
      <c r="E9" s="227">
        <v>-0.6379967392430999</v>
      </c>
      <c r="F9" s="162"/>
      <c r="G9" s="226">
        <v>-118211.6733312827</v>
      </c>
    </row>
    <row r="10" spans="1:7" ht="12.75">
      <c r="A10" s="231" t="s">
        <v>64</v>
      </c>
      <c r="B10" s="232">
        <v>114696.41800000005</v>
      </c>
      <c r="C10" s="232">
        <v>114116.674</v>
      </c>
      <c r="D10" s="232">
        <v>-579.7440000000497</v>
      </c>
      <c r="E10" s="233">
        <v>-0.005054595514918779</v>
      </c>
      <c r="F10" s="234"/>
      <c r="G10" s="232">
        <v>219387.63841894802</v>
      </c>
    </row>
    <row r="11" spans="1:7" ht="12.75">
      <c r="A11" s="235" t="s">
        <v>284</v>
      </c>
      <c r="B11" s="235"/>
      <c r="C11" s="235"/>
      <c r="D11" s="235"/>
      <c r="E11" s="235"/>
      <c r="F11" s="235"/>
      <c r="G11" s="235"/>
    </row>
    <row r="12" spans="1:7" ht="12.75">
      <c r="A12" s="235"/>
      <c r="B12" s="310"/>
      <c r="C12" s="235"/>
      <c r="D12" s="235"/>
      <c r="E12" s="235"/>
      <c r="F12" s="235"/>
      <c r="G12" s="235"/>
    </row>
    <row r="13" spans="1:7" ht="12.75">
      <c r="A13" s="216" t="s">
        <v>290</v>
      </c>
      <c r="B13" s="216"/>
      <c r="C13" s="216"/>
      <c r="D13" s="216"/>
      <c r="E13" s="216"/>
      <c r="F13" s="216"/>
      <c r="G13" s="216"/>
    </row>
    <row r="14" spans="1:7" ht="12.75">
      <c r="A14" s="236" t="s">
        <v>33</v>
      </c>
      <c r="B14" s="237" t="s">
        <v>43</v>
      </c>
      <c r="C14" s="237" t="s">
        <v>44</v>
      </c>
      <c r="D14" s="238" t="s">
        <v>45</v>
      </c>
      <c r="E14" s="239" t="s">
        <v>83</v>
      </c>
      <c r="F14" s="234"/>
      <c r="G14" s="234"/>
    </row>
    <row r="15" spans="1:7" ht="15.75">
      <c r="A15" s="311" t="s">
        <v>291</v>
      </c>
      <c r="B15" s="312">
        <v>2511.139</v>
      </c>
      <c r="C15" s="312">
        <v>2554.192</v>
      </c>
      <c r="D15" s="313">
        <v>43.052999999999884</v>
      </c>
      <c r="E15" s="314">
        <v>0.017144809586406757</v>
      </c>
      <c r="F15" s="235"/>
      <c r="G15" s="235"/>
    </row>
    <row r="16" spans="1:7" ht="15.75">
      <c r="A16" s="315" t="s">
        <v>227</v>
      </c>
      <c r="B16" s="241">
        <v>6894.937879974353</v>
      </c>
      <c r="C16" s="241">
        <v>7308.734447221684</v>
      </c>
      <c r="D16" s="299">
        <v>413.79656724733104</v>
      </c>
      <c r="E16" s="316">
        <v>0.06001454609898099</v>
      </c>
      <c r="F16" s="235"/>
      <c r="G16" s="235"/>
    </row>
    <row r="17" spans="1:7" ht="15.75">
      <c r="A17" s="315" t="s">
        <v>292</v>
      </c>
      <c r="B17" s="241">
        <v>1975.7191188040913</v>
      </c>
      <c r="C17" s="241">
        <v>2188.682090831191</v>
      </c>
      <c r="D17" s="299">
        <v>212.9629720270998</v>
      </c>
      <c r="E17" s="316">
        <v>0.10779010538502402</v>
      </c>
      <c r="F17" s="235"/>
      <c r="G17" s="235"/>
    </row>
    <row r="18" spans="1:7" ht="12.75">
      <c r="A18" s="317" t="s">
        <v>293</v>
      </c>
      <c r="B18" s="245">
        <v>0.20899743233234572</v>
      </c>
      <c r="C18" s="318">
        <v>0.2106750728189747</v>
      </c>
      <c r="D18" s="319">
        <v>0.1677640486628995</v>
      </c>
      <c r="E18" s="317"/>
      <c r="F18" s="235"/>
      <c r="G18" s="235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7.33203125" style="0" bestFit="1" customWidth="1"/>
    <col min="2" max="3" width="12.83203125" style="0" customWidth="1"/>
    <col min="4" max="4" width="19" style="0" customWidth="1"/>
    <col min="5" max="5" width="12.83203125" style="0" customWidth="1"/>
    <col min="6" max="6" width="3.16015625" style="0" customWidth="1"/>
    <col min="7" max="7" width="15.16015625" style="0" customWidth="1"/>
  </cols>
  <sheetData>
    <row r="1" spans="1:7" ht="12.75">
      <c r="A1" s="216" t="s">
        <v>294</v>
      </c>
      <c r="B1" s="216"/>
      <c r="C1" s="216"/>
      <c r="D1" s="216"/>
      <c r="E1" s="216"/>
      <c r="F1" s="216"/>
      <c r="G1" s="216"/>
    </row>
    <row r="2" spans="1:7" ht="12.75">
      <c r="A2" s="217" t="s">
        <v>34</v>
      </c>
      <c r="B2" s="218" t="s">
        <v>82</v>
      </c>
      <c r="C2" s="218"/>
      <c r="D2" s="218"/>
      <c r="E2" s="219"/>
      <c r="F2" s="220"/>
      <c r="G2" s="219" t="s">
        <v>150</v>
      </c>
    </row>
    <row r="3" spans="1:7" ht="12.75">
      <c r="A3" s="221"/>
      <c r="B3" s="222" t="s">
        <v>43</v>
      </c>
      <c r="C3" s="222" t="s">
        <v>44</v>
      </c>
      <c r="D3" s="223" t="s">
        <v>45</v>
      </c>
      <c r="E3" s="224" t="s">
        <v>83</v>
      </c>
      <c r="F3" s="220"/>
      <c r="G3" s="222" t="s">
        <v>44</v>
      </c>
    </row>
    <row r="4" spans="1:7" ht="12.75">
      <c r="A4" s="225" t="s">
        <v>85</v>
      </c>
      <c r="B4" s="226">
        <v>534782.947</v>
      </c>
      <c r="C4" s="226">
        <v>649803.411</v>
      </c>
      <c r="D4" s="226">
        <v>115020.46399999992</v>
      </c>
      <c r="E4" s="227">
        <v>0.2150787803635779</v>
      </c>
      <c r="F4" s="162"/>
      <c r="G4" s="226">
        <v>1249237.5634420177</v>
      </c>
    </row>
    <row r="5" spans="1:7" ht="12.75">
      <c r="A5" s="225" t="s">
        <v>221</v>
      </c>
      <c r="B5" s="226">
        <v>-339441.308</v>
      </c>
      <c r="C5" s="226">
        <v>-401428.34</v>
      </c>
      <c r="D5" s="226">
        <v>-61987.03200000001</v>
      </c>
      <c r="E5" s="227">
        <v>-0.18261487491086384</v>
      </c>
      <c r="F5" s="162"/>
      <c r="G5" s="226">
        <v>-771740.1184251</v>
      </c>
    </row>
    <row r="6" spans="1:7" ht="12.75">
      <c r="A6" s="228" t="s">
        <v>57</v>
      </c>
      <c r="B6" s="229">
        <v>195341.63900000002</v>
      </c>
      <c r="C6" s="229">
        <v>248375.07099999994</v>
      </c>
      <c r="D6" s="229">
        <v>53033.43199999991</v>
      </c>
      <c r="E6" s="227">
        <v>0.27149066769118235</v>
      </c>
      <c r="F6" s="162"/>
      <c r="G6" s="229">
        <v>477497.4450169178</v>
      </c>
    </row>
    <row r="7" spans="1:7" ht="12.75">
      <c r="A7" s="225" t="s">
        <v>222</v>
      </c>
      <c r="B7" s="226">
        <v>-63759.042</v>
      </c>
      <c r="C7" s="226">
        <v>-74312.262</v>
      </c>
      <c r="D7" s="226">
        <v>-10553.22</v>
      </c>
      <c r="E7" s="227">
        <v>-0.1655172296973973</v>
      </c>
      <c r="F7" s="162"/>
      <c r="G7" s="226">
        <v>-142864.23792679177</v>
      </c>
    </row>
    <row r="8" spans="1:7" ht="12.75">
      <c r="A8" s="230" t="s">
        <v>61</v>
      </c>
      <c r="B8" s="46">
        <v>131582.597</v>
      </c>
      <c r="C8" s="46">
        <v>174062.80899999995</v>
      </c>
      <c r="D8" s="46">
        <v>42480.21199999994</v>
      </c>
      <c r="E8" s="161">
        <v>0.32284065650414195</v>
      </c>
      <c r="F8" s="162"/>
      <c r="G8" s="46">
        <v>334633.20709012606</v>
      </c>
    </row>
    <row r="9" spans="1:7" ht="12.75">
      <c r="A9" s="225" t="s">
        <v>223</v>
      </c>
      <c r="B9" s="226">
        <v>-31016.719</v>
      </c>
      <c r="C9" s="226">
        <v>-29384.789</v>
      </c>
      <c r="D9" s="226">
        <v>1631.93</v>
      </c>
      <c r="E9" s="227">
        <v>0.052614527023312825</v>
      </c>
      <c r="F9" s="162"/>
      <c r="G9" s="226">
        <v>-56491.82751461089</v>
      </c>
    </row>
    <row r="10" spans="1:7" ht="12.75">
      <c r="A10" s="231" t="s">
        <v>64</v>
      </c>
      <c r="B10" s="232">
        <v>100565.87800000001</v>
      </c>
      <c r="C10" s="232">
        <v>144678.02</v>
      </c>
      <c r="D10" s="232">
        <v>44112.14199999995</v>
      </c>
      <c r="E10" s="233">
        <v>0.4386392569455809</v>
      </c>
      <c r="F10" s="234"/>
      <c r="G10" s="232">
        <v>278141.37957551517</v>
      </c>
    </row>
    <row r="11" spans="1:7" ht="12.75">
      <c r="A11" s="235" t="s">
        <v>284</v>
      </c>
      <c r="B11" s="235"/>
      <c r="C11" s="235"/>
      <c r="D11" s="235"/>
      <c r="E11" s="235"/>
      <c r="F11" s="235"/>
      <c r="G11" s="235"/>
    </row>
    <row r="12" spans="1:7" ht="12.75">
      <c r="A12" s="235"/>
      <c r="B12" s="235"/>
      <c r="C12" s="235"/>
      <c r="D12" s="235"/>
      <c r="E12" s="235"/>
      <c r="F12" s="235"/>
      <c r="G12" s="235"/>
    </row>
    <row r="13" spans="1:7" ht="12.75">
      <c r="A13" s="216" t="s">
        <v>295</v>
      </c>
      <c r="B13" s="216"/>
      <c r="C13" s="216"/>
      <c r="D13" s="216"/>
      <c r="E13" s="216"/>
      <c r="F13" s="216"/>
      <c r="G13" s="216"/>
    </row>
    <row r="14" spans="1:7" ht="12.75">
      <c r="A14" s="236" t="s">
        <v>34</v>
      </c>
      <c r="B14" s="237" t="s">
        <v>43</v>
      </c>
      <c r="C14" s="237" t="s">
        <v>44</v>
      </c>
      <c r="D14" s="238" t="s">
        <v>45</v>
      </c>
      <c r="E14" s="239" t="s">
        <v>83</v>
      </c>
      <c r="F14" s="234"/>
      <c r="G14" s="234"/>
    </row>
    <row r="15" spans="1:7" ht="15.75">
      <c r="A15" s="311" t="s">
        <v>291</v>
      </c>
      <c r="B15" s="312">
        <v>2934.421</v>
      </c>
      <c r="C15" s="312">
        <v>3059.249</v>
      </c>
      <c r="D15" s="313">
        <v>124.82799999999997</v>
      </c>
      <c r="E15" s="314">
        <v>0.042539226648118995</v>
      </c>
      <c r="F15" s="235"/>
      <c r="G15" s="235"/>
    </row>
    <row r="16" spans="1:7" ht="15.75">
      <c r="A16" s="315" t="s">
        <v>227</v>
      </c>
      <c r="B16" s="241">
        <v>5705.8965397943675</v>
      </c>
      <c r="C16" s="241">
        <v>6555.340437468225</v>
      </c>
      <c r="D16" s="299">
        <v>849.4438976738575</v>
      </c>
      <c r="E16" s="316">
        <v>0.14887124078567157</v>
      </c>
      <c r="F16" s="235"/>
      <c r="G16" s="235"/>
    </row>
    <row r="17" spans="1:7" ht="15.75">
      <c r="A17" s="315" t="s">
        <v>292</v>
      </c>
      <c r="B17" s="241">
        <v>2290.726775956284</v>
      </c>
      <c r="C17" s="241">
        <v>2353.2684615384615</v>
      </c>
      <c r="D17" s="299">
        <v>62.54168558217725</v>
      </c>
      <c r="E17" s="316">
        <v>0.027302114874031048</v>
      </c>
      <c r="F17" s="235"/>
      <c r="G17" s="235"/>
    </row>
    <row r="18" spans="1:7" ht="12.75">
      <c r="A18" s="317" t="s">
        <v>293</v>
      </c>
      <c r="B18" s="245">
        <v>0.11539249338189224</v>
      </c>
      <c r="C18" s="318">
        <v>0.11931185532746022</v>
      </c>
      <c r="D18" s="319">
        <v>0.3919361945567981</v>
      </c>
      <c r="E18" s="317"/>
      <c r="F18" s="235"/>
      <c r="G18" s="235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P124"/>
  <sheetViews>
    <sheetView workbookViewId="0" topLeftCell="A1">
      <selection activeCell="A1" sqref="A1"/>
    </sheetView>
  </sheetViews>
  <sheetFormatPr defaultColWidth="13.33203125" defaultRowHeight="12"/>
  <cols>
    <col min="1" max="1" width="3.33203125" style="346" customWidth="1"/>
    <col min="2" max="2" width="80.16015625" style="346" customWidth="1"/>
    <col min="3" max="3" width="15.66015625" style="346" bestFit="1" customWidth="1"/>
    <col min="4" max="4" width="16.16015625" style="346" bestFit="1" customWidth="1"/>
    <col min="5" max="5" width="14.16015625" style="346" customWidth="1"/>
    <col min="6" max="6" width="15" style="346" bestFit="1" customWidth="1"/>
    <col min="7" max="8" width="15" style="346" hidden="1" customWidth="1"/>
    <col min="9" max="12" width="15" style="346" bestFit="1" customWidth="1"/>
    <col min="13" max="14" width="15.66015625" style="346" bestFit="1" customWidth="1"/>
    <col min="15" max="16" width="16.16015625" style="346" bestFit="1" customWidth="1"/>
    <col min="17" max="16384" width="13.33203125" style="346" customWidth="1"/>
  </cols>
  <sheetData>
    <row r="3" spans="1:16" ht="12">
      <c r="A3" s="342" t="s">
        <v>337</v>
      </c>
      <c r="B3" s="343"/>
      <c r="C3" s="344" t="s">
        <v>6</v>
      </c>
      <c r="D3" s="345"/>
      <c r="E3" s="344" t="s">
        <v>2</v>
      </c>
      <c r="F3" s="345"/>
      <c r="G3" s="344" t="s">
        <v>393</v>
      </c>
      <c r="H3" s="345"/>
      <c r="I3" s="344" t="s">
        <v>3</v>
      </c>
      <c r="J3" s="345"/>
      <c r="K3" s="344" t="s">
        <v>392</v>
      </c>
      <c r="L3" s="345"/>
      <c r="M3" s="344" t="s">
        <v>391</v>
      </c>
      <c r="N3" s="345"/>
      <c r="O3" s="344" t="s">
        <v>390</v>
      </c>
      <c r="P3" s="345"/>
    </row>
    <row r="4" spans="1:16" ht="12" customHeight="1">
      <c r="A4" s="347" t="s">
        <v>389</v>
      </c>
      <c r="B4" s="348"/>
      <c r="C4" s="349">
        <v>40451</v>
      </c>
      <c r="D4" s="350">
        <v>40178</v>
      </c>
      <c r="E4" s="349">
        <f>+C4</f>
        <v>40451</v>
      </c>
      <c r="F4" s="350">
        <f>+D4</f>
        <v>40178</v>
      </c>
      <c r="G4" s="349">
        <f>+E4</f>
        <v>40451</v>
      </c>
      <c r="H4" s="350">
        <f>+F4</f>
        <v>40178</v>
      </c>
      <c r="I4" s="349">
        <f>+E4</f>
        <v>40451</v>
      </c>
      <c r="J4" s="350">
        <f>+F4</f>
        <v>40178</v>
      </c>
      <c r="K4" s="349">
        <f>+I4</f>
        <v>40451</v>
      </c>
      <c r="L4" s="350">
        <f>+J4</f>
        <v>40178</v>
      </c>
      <c r="M4" s="349">
        <f>+K4</f>
        <v>40451</v>
      </c>
      <c r="N4" s="350">
        <f>+L4</f>
        <v>40178</v>
      </c>
      <c r="O4" s="349">
        <f>+M4</f>
        <v>40451</v>
      </c>
      <c r="P4" s="350">
        <f>+N4</f>
        <v>40178</v>
      </c>
    </row>
    <row r="5" spans="1:16" ht="12">
      <c r="A5" s="351"/>
      <c r="B5" s="352"/>
      <c r="C5" s="353" t="s">
        <v>335</v>
      </c>
      <c r="D5" s="322" t="s">
        <v>335</v>
      </c>
      <c r="E5" s="353" t="s">
        <v>335</v>
      </c>
      <c r="F5" s="322" t="s">
        <v>335</v>
      </c>
      <c r="G5" s="353" t="s">
        <v>335</v>
      </c>
      <c r="H5" s="322" t="s">
        <v>335</v>
      </c>
      <c r="I5" s="353" t="s">
        <v>335</v>
      </c>
      <c r="J5" s="322" t="s">
        <v>335</v>
      </c>
      <c r="K5" s="353" t="s">
        <v>335</v>
      </c>
      <c r="L5" s="322" t="s">
        <v>335</v>
      </c>
      <c r="M5" s="353" t="s">
        <v>335</v>
      </c>
      <c r="N5" s="322" t="s">
        <v>335</v>
      </c>
      <c r="O5" s="353" t="s">
        <v>335</v>
      </c>
      <c r="P5" s="322" t="s">
        <v>335</v>
      </c>
    </row>
    <row r="6" spans="1:16" ht="12">
      <c r="A6" s="323" t="s">
        <v>388</v>
      </c>
      <c r="C6" s="354">
        <v>419882912.52</v>
      </c>
      <c r="D6" s="355">
        <v>546701998</v>
      </c>
      <c r="E6" s="354">
        <v>110363892</v>
      </c>
      <c r="F6" s="355">
        <v>118440168</v>
      </c>
      <c r="G6" s="354">
        <v>0</v>
      </c>
      <c r="H6" s="355">
        <v>0</v>
      </c>
      <c r="I6" s="354">
        <v>146175411</v>
      </c>
      <c r="J6" s="355">
        <v>256813794</v>
      </c>
      <c r="K6" s="354">
        <v>56011257</v>
      </c>
      <c r="L6" s="355">
        <v>54343007</v>
      </c>
      <c r="M6" s="354">
        <v>-49611127</v>
      </c>
      <c r="N6" s="355">
        <v>-33937725</v>
      </c>
      <c r="O6" s="356">
        <v>682822345.52</v>
      </c>
      <c r="P6" s="357">
        <v>942361242</v>
      </c>
    </row>
    <row r="7" spans="1:16" ht="12">
      <c r="A7" s="358" t="s">
        <v>387</v>
      </c>
      <c r="C7" s="354">
        <v>419882912.52</v>
      </c>
      <c r="D7" s="355">
        <v>546701998</v>
      </c>
      <c r="E7" s="354">
        <v>110363892</v>
      </c>
      <c r="F7" s="355">
        <v>118440168</v>
      </c>
      <c r="G7" s="354">
        <v>0</v>
      </c>
      <c r="H7" s="355">
        <v>0</v>
      </c>
      <c r="I7" s="354">
        <v>146175411</v>
      </c>
      <c r="J7" s="355">
        <v>256813794</v>
      </c>
      <c r="K7" s="354">
        <v>56011257</v>
      </c>
      <c r="L7" s="355">
        <v>54343007</v>
      </c>
      <c r="M7" s="354">
        <v>-49611127</v>
      </c>
      <c r="N7" s="355">
        <v>-33937725</v>
      </c>
      <c r="O7" s="356">
        <v>682822345.52</v>
      </c>
      <c r="P7" s="357">
        <v>942361242</v>
      </c>
    </row>
    <row r="8" spans="1:16" ht="12">
      <c r="A8" s="359"/>
      <c r="B8" s="360" t="s">
        <v>386</v>
      </c>
      <c r="C8" s="354">
        <v>39831962</v>
      </c>
      <c r="D8" s="361">
        <v>240118710</v>
      </c>
      <c r="E8" s="354">
        <v>12399305</v>
      </c>
      <c r="F8" s="361">
        <v>24084851</v>
      </c>
      <c r="G8" s="354">
        <v>0</v>
      </c>
      <c r="H8" s="361">
        <v>0</v>
      </c>
      <c r="I8" s="354">
        <v>28565746</v>
      </c>
      <c r="J8" s="361">
        <v>160939980</v>
      </c>
      <c r="K8" s="354">
        <v>20829136</v>
      </c>
      <c r="L8" s="361">
        <v>21294688</v>
      </c>
      <c r="M8" s="354">
        <v>0</v>
      </c>
      <c r="N8" s="361">
        <v>0</v>
      </c>
      <c r="O8" s="356">
        <v>101626149</v>
      </c>
      <c r="P8" s="357">
        <v>446438229</v>
      </c>
    </row>
    <row r="9" spans="1:16" ht="12">
      <c r="A9" s="359"/>
      <c r="B9" s="360" t="s">
        <v>385</v>
      </c>
      <c r="C9" s="354">
        <v>913523</v>
      </c>
      <c r="D9" s="361">
        <v>1536149</v>
      </c>
      <c r="E9" s="354">
        <v>0</v>
      </c>
      <c r="F9" s="361">
        <v>0</v>
      </c>
      <c r="G9" s="354">
        <v>0</v>
      </c>
      <c r="H9" s="361">
        <v>0</v>
      </c>
      <c r="I9" s="354">
        <v>640</v>
      </c>
      <c r="J9" s="361">
        <v>0</v>
      </c>
      <c r="K9" s="354">
        <v>0</v>
      </c>
      <c r="L9" s="361">
        <v>0</v>
      </c>
      <c r="M9" s="354">
        <v>0</v>
      </c>
      <c r="N9" s="361">
        <v>0</v>
      </c>
      <c r="O9" s="356">
        <v>914163</v>
      </c>
      <c r="P9" s="357">
        <v>1536149</v>
      </c>
    </row>
    <row r="10" spans="1:16" ht="12">
      <c r="A10" s="359"/>
      <c r="B10" s="360" t="s">
        <v>384</v>
      </c>
      <c r="C10" s="354">
        <v>2378276</v>
      </c>
      <c r="D10" s="361">
        <v>3120114</v>
      </c>
      <c r="E10" s="354">
        <v>1808916</v>
      </c>
      <c r="F10" s="361">
        <v>5697002</v>
      </c>
      <c r="G10" s="354">
        <v>0</v>
      </c>
      <c r="H10" s="361">
        <v>0</v>
      </c>
      <c r="I10" s="354">
        <v>2252440</v>
      </c>
      <c r="J10" s="361">
        <v>1554560</v>
      </c>
      <c r="K10" s="354">
        <v>2770281</v>
      </c>
      <c r="L10" s="361">
        <v>2016998</v>
      </c>
      <c r="M10" s="354">
        <v>0</v>
      </c>
      <c r="N10" s="361">
        <v>0</v>
      </c>
      <c r="O10" s="356">
        <v>9209913</v>
      </c>
      <c r="P10" s="357">
        <v>12388674</v>
      </c>
    </row>
    <row r="11" spans="1:16" ht="12">
      <c r="A11" s="359"/>
      <c r="B11" s="360" t="s">
        <v>383</v>
      </c>
      <c r="C11" s="354">
        <v>247272723.51</v>
      </c>
      <c r="D11" s="361">
        <v>208095823</v>
      </c>
      <c r="E11" s="354">
        <v>91783551</v>
      </c>
      <c r="F11" s="361">
        <v>82457014</v>
      </c>
      <c r="G11" s="354">
        <v>0</v>
      </c>
      <c r="H11" s="361">
        <v>0</v>
      </c>
      <c r="I11" s="354">
        <v>66508696</v>
      </c>
      <c r="J11" s="361">
        <v>55169859</v>
      </c>
      <c r="K11" s="354">
        <v>10530666</v>
      </c>
      <c r="L11" s="361">
        <v>11073405</v>
      </c>
      <c r="M11" s="354">
        <v>-38782750</v>
      </c>
      <c r="N11" s="361">
        <v>-28530633</v>
      </c>
      <c r="O11" s="356">
        <v>377312886.51</v>
      </c>
      <c r="P11" s="357">
        <v>328265468</v>
      </c>
    </row>
    <row r="12" spans="1:16" ht="12">
      <c r="A12" s="359"/>
      <c r="B12" s="360" t="s">
        <v>382</v>
      </c>
      <c r="C12" s="354">
        <v>44538756.010000005</v>
      </c>
      <c r="D12" s="361">
        <v>30833174</v>
      </c>
      <c r="E12" s="354">
        <v>2419916</v>
      </c>
      <c r="F12" s="361">
        <v>2228305</v>
      </c>
      <c r="G12" s="354">
        <v>0</v>
      </c>
      <c r="H12" s="361">
        <v>0</v>
      </c>
      <c r="I12" s="354">
        <v>36902507</v>
      </c>
      <c r="J12" s="361">
        <v>32526869</v>
      </c>
      <c r="K12" s="354">
        <v>8767728</v>
      </c>
      <c r="L12" s="361">
        <v>8979580</v>
      </c>
      <c r="M12" s="354">
        <v>-10828377</v>
      </c>
      <c r="N12" s="361">
        <v>-5407092</v>
      </c>
      <c r="O12" s="356">
        <v>81800530.01</v>
      </c>
      <c r="P12" s="357">
        <v>69160836</v>
      </c>
    </row>
    <row r="13" spans="1:16" ht="12">
      <c r="A13" s="359"/>
      <c r="B13" s="360" t="s">
        <v>381</v>
      </c>
      <c r="C13" s="354">
        <v>23829992</v>
      </c>
      <c r="D13" s="361">
        <v>18778149</v>
      </c>
      <c r="E13" s="354">
        <v>1816166</v>
      </c>
      <c r="F13" s="361">
        <v>3803384</v>
      </c>
      <c r="G13" s="354">
        <v>0</v>
      </c>
      <c r="H13" s="361">
        <v>0</v>
      </c>
      <c r="I13" s="354">
        <v>7173776</v>
      </c>
      <c r="J13" s="361">
        <v>6622526</v>
      </c>
      <c r="K13" s="354">
        <v>11362728</v>
      </c>
      <c r="L13" s="361">
        <v>10975529</v>
      </c>
      <c r="M13" s="354">
        <v>0</v>
      </c>
      <c r="N13" s="361">
        <v>0</v>
      </c>
      <c r="O13" s="356">
        <v>44182662</v>
      </c>
      <c r="P13" s="357">
        <v>40179588</v>
      </c>
    </row>
    <row r="14" spans="1:16" ht="12">
      <c r="A14" s="359"/>
      <c r="B14" s="360" t="s">
        <v>380</v>
      </c>
      <c r="C14" s="354">
        <v>61117680</v>
      </c>
      <c r="D14" s="361">
        <v>44219879</v>
      </c>
      <c r="E14" s="354">
        <v>136038</v>
      </c>
      <c r="F14" s="361">
        <v>169612</v>
      </c>
      <c r="G14" s="354">
        <v>0</v>
      </c>
      <c r="H14" s="361">
        <v>0</v>
      </c>
      <c r="I14" s="354">
        <v>4771606</v>
      </c>
      <c r="J14" s="361">
        <v>0</v>
      </c>
      <c r="K14" s="354">
        <v>1750718</v>
      </c>
      <c r="L14" s="361">
        <v>2807</v>
      </c>
      <c r="M14" s="354">
        <v>0</v>
      </c>
      <c r="N14" s="361">
        <v>0</v>
      </c>
      <c r="O14" s="356">
        <v>67776042</v>
      </c>
      <c r="P14" s="357">
        <v>44392298</v>
      </c>
    </row>
    <row r="15" ht="12">
      <c r="P15" s="362"/>
    </row>
    <row r="16" spans="1:16" ht="24" hidden="1">
      <c r="A16" s="359"/>
      <c r="B16" s="363" t="s">
        <v>379</v>
      </c>
      <c r="C16" s="354">
        <v>0</v>
      </c>
      <c r="D16" s="361"/>
      <c r="E16" s="354">
        <v>0</v>
      </c>
      <c r="F16" s="361"/>
      <c r="G16" s="354">
        <v>0</v>
      </c>
      <c r="H16" s="361">
        <v>0</v>
      </c>
      <c r="I16" s="354">
        <v>0</v>
      </c>
      <c r="J16" s="361"/>
      <c r="K16" s="354">
        <v>0</v>
      </c>
      <c r="L16" s="361"/>
      <c r="M16" s="354">
        <v>0</v>
      </c>
      <c r="N16" s="361"/>
      <c r="O16" s="356">
        <v>0</v>
      </c>
      <c r="P16" s="357">
        <v>0</v>
      </c>
    </row>
    <row r="17" ht="12" hidden="1">
      <c r="P17" s="362"/>
    </row>
    <row r="18" spans="1:16" ht="12">
      <c r="A18" s="358" t="s">
        <v>378</v>
      </c>
      <c r="C18" s="354">
        <v>4011286854.198625</v>
      </c>
      <c r="D18" s="355">
        <v>4041529632</v>
      </c>
      <c r="E18" s="354">
        <v>226065204</v>
      </c>
      <c r="F18" s="355">
        <v>238359902</v>
      </c>
      <c r="G18" s="354">
        <v>0</v>
      </c>
      <c r="H18" s="355">
        <v>0</v>
      </c>
      <c r="I18" s="354">
        <v>1312751210</v>
      </c>
      <c r="J18" s="355">
        <v>1228326578</v>
      </c>
      <c r="K18" s="354">
        <v>769604246</v>
      </c>
      <c r="L18" s="355">
        <v>785935394</v>
      </c>
      <c r="M18" s="354">
        <v>-1049006952.7428</v>
      </c>
      <c r="N18" s="355">
        <v>-1067160136</v>
      </c>
      <c r="O18" s="356">
        <v>5270700561.455826</v>
      </c>
      <c r="P18" s="357">
        <v>5226991370</v>
      </c>
    </row>
    <row r="19" spans="1:16" ht="12">
      <c r="A19" s="359"/>
      <c r="B19" s="360" t="s">
        <v>377</v>
      </c>
      <c r="C19" s="354">
        <v>16320591</v>
      </c>
      <c r="D19" s="361">
        <v>4060933</v>
      </c>
      <c r="E19" s="354">
        <v>0</v>
      </c>
      <c r="F19" s="361">
        <v>0</v>
      </c>
      <c r="G19" s="354">
        <v>0</v>
      </c>
      <c r="H19" s="361">
        <v>0</v>
      </c>
      <c r="I19" s="354">
        <v>0</v>
      </c>
      <c r="J19" s="361">
        <v>0</v>
      </c>
      <c r="K19" s="354">
        <v>356847</v>
      </c>
      <c r="L19" s="361">
        <v>80862</v>
      </c>
      <c r="M19" s="354">
        <v>0</v>
      </c>
      <c r="N19" s="361">
        <v>0</v>
      </c>
      <c r="O19" s="356">
        <v>16677438</v>
      </c>
      <c r="P19" s="357">
        <v>4141795</v>
      </c>
    </row>
    <row r="20" spans="1:16" ht="12">
      <c r="A20" s="359"/>
      <c r="B20" s="360" t="s">
        <v>376</v>
      </c>
      <c r="C20" s="354">
        <v>447602</v>
      </c>
      <c r="D20" s="361">
        <v>616133</v>
      </c>
      <c r="E20" s="354">
        <v>10151188</v>
      </c>
      <c r="F20" s="361">
        <v>9892989</v>
      </c>
      <c r="G20" s="354">
        <v>0</v>
      </c>
      <c r="H20" s="361">
        <v>0</v>
      </c>
      <c r="I20" s="354">
        <v>1227218</v>
      </c>
      <c r="J20" s="361">
        <v>1092649</v>
      </c>
      <c r="K20" s="354">
        <v>323851</v>
      </c>
      <c r="L20" s="361">
        <v>336605</v>
      </c>
      <c r="M20" s="354">
        <v>0</v>
      </c>
      <c r="N20" s="361">
        <v>0</v>
      </c>
      <c r="O20" s="356">
        <v>12149859</v>
      </c>
      <c r="P20" s="357">
        <v>11938376</v>
      </c>
    </row>
    <row r="21" spans="1:16" ht="12">
      <c r="A21" s="359"/>
      <c r="B21" s="360" t="s">
        <v>375</v>
      </c>
      <c r="C21" s="354">
        <v>2399488</v>
      </c>
      <c r="D21" s="361">
        <v>2674211</v>
      </c>
      <c r="E21" s="354">
        <v>65578850</v>
      </c>
      <c r="F21" s="361">
        <v>61013486</v>
      </c>
      <c r="G21" s="354">
        <v>0</v>
      </c>
      <c r="H21" s="361">
        <v>0</v>
      </c>
      <c r="I21" s="354">
        <v>3227048</v>
      </c>
      <c r="J21" s="361">
        <v>3028768</v>
      </c>
      <c r="K21" s="354">
        <v>0</v>
      </c>
      <c r="L21" s="361">
        <v>0</v>
      </c>
      <c r="M21" s="354">
        <v>0</v>
      </c>
      <c r="N21" s="361">
        <v>0</v>
      </c>
      <c r="O21" s="356">
        <v>71205386</v>
      </c>
      <c r="P21" s="357">
        <v>66716465</v>
      </c>
    </row>
    <row r="22" spans="1:16" ht="12">
      <c r="A22" s="359"/>
      <c r="B22" s="360" t="s">
        <v>374</v>
      </c>
      <c r="C22" s="354">
        <v>5911248</v>
      </c>
      <c r="D22" s="361">
        <v>0</v>
      </c>
      <c r="E22" s="354">
        <v>0</v>
      </c>
      <c r="F22" s="361">
        <v>0</v>
      </c>
      <c r="G22" s="354">
        <v>0</v>
      </c>
      <c r="H22" s="361">
        <v>0</v>
      </c>
      <c r="I22" s="354">
        <v>0</v>
      </c>
      <c r="J22" s="361">
        <v>0</v>
      </c>
      <c r="K22" s="354">
        <v>0</v>
      </c>
      <c r="L22" s="361">
        <v>0</v>
      </c>
      <c r="M22" s="354">
        <v>-5911248</v>
      </c>
      <c r="N22" s="361">
        <v>0</v>
      </c>
      <c r="O22" s="356">
        <v>0</v>
      </c>
      <c r="P22" s="357">
        <v>0</v>
      </c>
    </row>
    <row r="23" spans="1:16" ht="12">
      <c r="A23" s="359"/>
      <c r="B23" s="360" t="s">
        <v>373</v>
      </c>
      <c r="C23" s="354">
        <v>1593296184</v>
      </c>
      <c r="D23" s="361">
        <v>1624673392</v>
      </c>
      <c r="E23" s="354">
        <v>4432347</v>
      </c>
      <c r="F23" s="361">
        <v>4698977</v>
      </c>
      <c r="G23" s="354">
        <v>0</v>
      </c>
      <c r="H23" s="361">
        <v>0</v>
      </c>
      <c r="I23" s="354">
        <v>0</v>
      </c>
      <c r="J23" s="361">
        <v>1366</v>
      </c>
      <c r="K23" s="354">
        <v>48023789</v>
      </c>
      <c r="L23" s="361">
        <v>47596359</v>
      </c>
      <c r="M23" s="354">
        <v>-1080623948</v>
      </c>
      <c r="N23" s="361">
        <v>-1102872803</v>
      </c>
      <c r="O23" s="356">
        <v>565128372</v>
      </c>
      <c r="P23" s="357">
        <v>574097291</v>
      </c>
    </row>
    <row r="24" spans="1:16" ht="12">
      <c r="A24" s="359"/>
      <c r="B24" s="360" t="s">
        <v>372</v>
      </c>
      <c r="C24" s="354">
        <v>23906512</v>
      </c>
      <c r="D24" s="361">
        <v>24887512</v>
      </c>
      <c r="E24" s="354">
        <v>0</v>
      </c>
      <c r="F24" s="361">
        <v>0</v>
      </c>
      <c r="G24" s="354">
        <v>0</v>
      </c>
      <c r="H24" s="361">
        <v>0</v>
      </c>
      <c r="I24" s="354">
        <v>18803652</v>
      </c>
      <c r="J24" s="361">
        <v>17245016</v>
      </c>
      <c r="K24" s="354">
        <v>353356</v>
      </c>
      <c r="L24" s="361">
        <v>506047</v>
      </c>
      <c r="M24" s="354">
        <v>0</v>
      </c>
      <c r="N24" s="361">
        <v>0</v>
      </c>
      <c r="O24" s="356">
        <v>43063520</v>
      </c>
      <c r="P24" s="357">
        <v>42638575</v>
      </c>
    </row>
    <row r="25" spans="1:16" ht="12">
      <c r="A25" s="359"/>
      <c r="B25" s="360" t="s">
        <v>371</v>
      </c>
      <c r="C25" s="354">
        <v>13140</v>
      </c>
      <c r="D25" s="361">
        <v>13692</v>
      </c>
      <c r="E25" s="354">
        <v>2560746</v>
      </c>
      <c r="F25" s="361">
        <v>2780777</v>
      </c>
      <c r="G25" s="354">
        <v>0</v>
      </c>
      <c r="H25" s="361">
        <v>0</v>
      </c>
      <c r="I25" s="354">
        <v>0</v>
      </c>
      <c r="J25" s="361">
        <v>0</v>
      </c>
      <c r="K25" s="354">
        <v>10998723</v>
      </c>
      <c r="L25" s="361">
        <v>11050603</v>
      </c>
      <c r="M25" s="354">
        <v>91258053.2572</v>
      </c>
      <c r="N25" s="361">
        <v>91700310</v>
      </c>
      <c r="O25" s="356">
        <v>104830662.2572</v>
      </c>
      <c r="P25" s="357">
        <v>105545382</v>
      </c>
    </row>
    <row r="26" spans="1:16" ht="12">
      <c r="A26" s="359"/>
      <c r="B26" s="360" t="s">
        <v>370</v>
      </c>
      <c r="C26" s="354">
        <v>2343155849.198625</v>
      </c>
      <c r="D26" s="361">
        <v>2362603039</v>
      </c>
      <c r="E26" s="354">
        <v>131566671</v>
      </c>
      <c r="F26" s="361">
        <v>147343811</v>
      </c>
      <c r="G26" s="354">
        <v>0</v>
      </c>
      <c r="H26" s="361">
        <v>0</v>
      </c>
      <c r="I26" s="354">
        <v>1228705171</v>
      </c>
      <c r="J26" s="361">
        <v>1148817647</v>
      </c>
      <c r="K26" s="354">
        <v>705631611</v>
      </c>
      <c r="L26" s="361">
        <v>724212506</v>
      </c>
      <c r="M26" s="354">
        <v>-53729810</v>
      </c>
      <c r="N26" s="361">
        <v>-55987643</v>
      </c>
      <c r="O26" s="356">
        <v>4355329492.198626</v>
      </c>
      <c r="P26" s="357">
        <v>4326989360</v>
      </c>
    </row>
    <row r="27" spans="1:16" ht="12" hidden="1">
      <c r="A27" s="359"/>
      <c r="B27" s="360" t="s">
        <v>369</v>
      </c>
      <c r="C27" s="354">
        <v>0</v>
      </c>
      <c r="D27" s="361">
        <v>0</v>
      </c>
      <c r="E27" s="354">
        <v>0</v>
      </c>
      <c r="F27" s="361">
        <v>0</v>
      </c>
      <c r="G27" s="354">
        <v>0</v>
      </c>
      <c r="H27" s="361">
        <v>0</v>
      </c>
      <c r="I27" s="354">
        <v>0</v>
      </c>
      <c r="J27" s="361">
        <v>0</v>
      </c>
      <c r="K27" s="354">
        <v>0</v>
      </c>
      <c r="L27" s="361">
        <v>0</v>
      </c>
      <c r="M27" s="354">
        <v>0</v>
      </c>
      <c r="N27" s="361">
        <v>0</v>
      </c>
      <c r="O27" s="356">
        <v>0</v>
      </c>
      <c r="P27" s="357">
        <v>0</v>
      </c>
    </row>
    <row r="28" spans="1:16" ht="12">
      <c r="A28" s="359"/>
      <c r="B28" s="360" t="s">
        <v>368</v>
      </c>
      <c r="C28" s="354">
        <v>25836240</v>
      </c>
      <c r="D28" s="361">
        <v>22000720</v>
      </c>
      <c r="E28" s="354">
        <v>11775402</v>
      </c>
      <c r="F28" s="361">
        <v>12629862</v>
      </c>
      <c r="G28" s="354">
        <v>0</v>
      </c>
      <c r="H28" s="361">
        <v>0</v>
      </c>
      <c r="I28" s="354">
        <v>60788121</v>
      </c>
      <c r="J28" s="361">
        <v>58141132</v>
      </c>
      <c r="K28" s="354">
        <v>3916069</v>
      </c>
      <c r="L28" s="361">
        <v>2152412</v>
      </c>
      <c r="M28" s="354">
        <v>0</v>
      </c>
      <c r="N28" s="361">
        <v>0</v>
      </c>
      <c r="O28" s="356">
        <v>102315832</v>
      </c>
      <c r="P28" s="357">
        <v>94924126</v>
      </c>
    </row>
    <row r="29" ht="12">
      <c r="P29" s="362"/>
    </row>
    <row r="30" spans="1:16" ht="12">
      <c r="A30" s="364" t="s">
        <v>367</v>
      </c>
      <c r="B30" s="365"/>
      <c r="C30" s="356">
        <v>4431169766.718625</v>
      </c>
      <c r="D30" s="357">
        <v>4588231630</v>
      </c>
      <c r="E30" s="356">
        <v>336429096</v>
      </c>
      <c r="F30" s="357">
        <v>356800070</v>
      </c>
      <c r="G30" s="356">
        <v>0</v>
      </c>
      <c r="H30" s="357">
        <v>0</v>
      </c>
      <c r="I30" s="356">
        <v>1458926621</v>
      </c>
      <c r="J30" s="357">
        <v>1485140372</v>
      </c>
      <c r="K30" s="356">
        <v>825615503</v>
      </c>
      <c r="L30" s="357">
        <v>840278401</v>
      </c>
      <c r="M30" s="356">
        <v>-1098618079.7428</v>
      </c>
      <c r="N30" s="357">
        <v>-1101097861</v>
      </c>
      <c r="O30" s="356">
        <v>5953522906.975826</v>
      </c>
      <c r="P30" s="357">
        <v>6169352612</v>
      </c>
    </row>
    <row r="33" spans="1:16" ht="12">
      <c r="A33" s="342" t="s">
        <v>337</v>
      </c>
      <c r="B33" s="343"/>
      <c r="C33" s="344" t="str">
        <f>+C3</f>
        <v>Chile</v>
      </c>
      <c r="D33" s="345"/>
      <c r="E33" s="344" t="str">
        <f>+E3</f>
        <v>Argentina</v>
      </c>
      <c r="F33" s="345"/>
      <c r="G33" s="344" t="str">
        <f>+G3</f>
        <v>Brasil</v>
      </c>
      <c r="H33" s="345"/>
      <c r="I33" s="344" t="str">
        <f>+I3</f>
        <v>Colombia</v>
      </c>
      <c r="J33" s="345"/>
      <c r="K33" s="344" t="str">
        <f>+K3</f>
        <v>Perú</v>
      </c>
      <c r="L33" s="345"/>
      <c r="M33" s="344" t="str">
        <f>+M3</f>
        <v>Eliminaciones</v>
      </c>
      <c r="N33" s="345"/>
      <c r="O33" s="344" t="str">
        <f>+O3</f>
        <v>Totales</v>
      </c>
      <c r="P33" s="345"/>
    </row>
    <row r="34" spans="1:16" ht="12">
      <c r="A34" s="366" t="s">
        <v>366</v>
      </c>
      <c r="B34" s="367"/>
      <c r="C34" s="349">
        <f>+C4</f>
        <v>40451</v>
      </c>
      <c r="D34" s="350">
        <f>+D4</f>
        <v>40178</v>
      </c>
      <c r="E34" s="349">
        <f>+E4</f>
        <v>40451</v>
      </c>
      <c r="F34" s="350">
        <f>+F4</f>
        <v>40178</v>
      </c>
      <c r="G34" s="349">
        <f>+G4</f>
        <v>40451</v>
      </c>
      <c r="H34" s="350">
        <f>+H4</f>
        <v>40178</v>
      </c>
      <c r="I34" s="349">
        <f>+I4</f>
        <v>40451</v>
      </c>
      <c r="J34" s="350">
        <f>+J4</f>
        <v>40178</v>
      </c>
      <c r="K34" s="349">
        <f>+K4</f>
        <v>40451</v>
      </c>
      <c r="L34" s="350">
        <f>+L4</f>
        <v>40178</v>
      </c>
      <c r="M34" s="349">
        <f>+M4</f>
        <v>40451</v>
      </c>
      <c r="N34" s="350">
        <f>+N4</f>
        <v>40178</v>
      </c>
      <c r="O34" s="349">
        <f>+O4</f>
        <v>40451</v>
      </c>
      <c r="P34" s="350">
        <f>+P4</f>
        <v>40178</v>
      </c>
    </row>
    <row r="35" spans="1:16" ht="12">
      <c r="A35" s="368"/>
      <c r="B35" s="369"/>
      <c r="C35" s="353" t="s">
        <v>335</v>
      </c>
      <c r="D35" s="322" t="s">
        <v>335</v>
      </c>
      <c r="E35" s="353" t="s">
        <v>335</v>
      </c>
      <c r="F35" s="322" t="s">
        <v>335</v>
      </c>
      <c r="G35" s="353" t="s">
        <v>335</v>
      </c>
      <c r="H35" s="322" t="s">
        <v>335</v>
      </c>
      <c r="I35" s="353" t="s">
        <v>335</v>
      </c>
      <c r="J35" s="322" t="s">
        <v>335</v>
      </c>
      <c r="K35" s="353" t="s">
        <v>335</v>
      </c>
      <c r="L35" s="322" t="s">
        <v>335</v>
      </c>
      <c r="M35" s="353" t="s">
        <v>335</v>
      </c>
      <c r="N35" s="322" t="s">
        <v>335</v>
      </c>
      <c r="O35" s="353" t="s">
        <v>335</v>
      </c>
      <c r="P35" s="322" t="s">
        <v>335</v>
      </c>
    </row>
    <row r="36" spans="1:16" ht="12">
      <c r="A36" s="362" t="s">
        <v>365</v>
      </c>
      <c r="C36" s="354">
        <v>404270447</v>
      </c>
      <c r="D36" s="355">
        <v>647882824</v>
      </c>
      <c r="E36" s="354">
        <v>158092231</v>
      </c>
      <c r="F36" s="355">
        <v>143807722</v>
      </c>
      <c r="G36" s="354">
        <v>0</v>
      </c>
      <c r="H36" s="355">
        <v>0</v>
      </c>
      <c r="I36" s="354">
        <v>127151215</v>
      </c>
      <c r="J36" s="355">
        <v>130634275</v>
      </c>
      <c r="K36" s="354">
        <v>57079175</v>
      </c>
      <c r="L36" s="355">
        <v>71313577</v>
      </c>
      <c r="M36" s="354">
        <v>-16240366</v>
      </c>
      <c r="N36" s="355">
        <v>-12536717</v>
      </c>
      <c r="O36" s="356">
        <v>730352702</v>
      </c>
      <c r="P36" s="357">
        <v>981101681</v>
      </c>
    </row>
    <row r="37" spans="1:16" ht="12">
      <c r="A37" s="362" t="s">
        <v>364</v>
      </c>
      <c r="C37" s="354">
        <v>404270447</v>
      </c>
      <c r="D37" s="355">
        <v>647882824</v>
      </c>
      <c r="E37" s="354">
        <v>158092231</v>
      </c>
      <c r="F37" s="355">
        <v>143807722</v>
      </c>
      <c r="G37" s="354">
        <v>0</v>
      </c>
      <c r="H37" s="355">
        <v>0</v>
      </c>
      <c r="I37" s="354">
        <v>127151215</v>
      </c>
      <c r="J37" s="355">
        <v>130634275</v>
      </c>
      <c r="K37" s="354">
        <v>57079175</v>
      </c>
      <c r="L37" s="355">
        <v>71313577</v>
      </c>
      <c r="M37" s="354">
        <v>-16240366</v>
      </c>
      <c r="N37" s="355">
        <v>-12536717</v>
      </c>
      <c r="O37" s="356">
        <v>730352702</v>
      </c>
      <c r="P37" s="357">
        <v>981101681</v>
      </c>
    </row>
    <row r="38" spans="1:16" ht="12">
      <c r="A38" s="359"/>
      <c r="B38" s="360" t="s">
        <v>363</v>
      </c>
      <c r="C38" s="354">
        <v>53685961</v>
      </c>
      <c r="D38" s="355">
        <v>191588501</v>
      </c>
      <c r="E38" s="354">
        <v>96726117</v>
      </c>
      <c r="F38" s="355">
        <v>61487491</v>
      </c>
      <c r="G38" s="354">
        <v>0</v>
      </c>
      <c r="H38" s="355">
        <v>0</v>
      </c>
      <c r="I38" s="354">
        <v>54302392</v>
      </c>
      <c r="J38" s="355">
        <v>57137900</v>
      </c>
      <c r="K38" s="354">
        <v>36073018</v>
      </c>
      <c r="L38" s="355">
        <v>38334893</v>
      </c>
      <c r="M38" s="354">
        <v>0</v>
      </c>
      <c r="N38" s="355">
        <v>0</v>
      </c>
      <c r="O38" s="356">
        <v>240787488</v>
      </c>
      <c r="P38" s="357">
        <v>348548785</v>
      </c>
    </row>
    <row r="39" spans="1:16" ht="12">
      <c r="A39" s="359"/>
      <c r="B39" s="360" t="s">
        <v>362</v>
      </c>
      <c r="C39" s="354">
        <v>213799562</v>
      </c>
      <c r="D39" s="355">
        <v>295052628</v>
      </c>
      <c r="E39" s="354">
        <v>18295611</v>
      </c>
      <c r="F39" s="355">
        <v>29973620</v>
      </c>
      <c r="G39" s="354">
        <v>0</v>
      </c>
      <c r="H39" s="355">
        <v>0</v>
      </c>
      <c r="I39" s="354">
        <v>40860237</v>
      </c>
      <c r="J39" s="355">
        <v>28526181</v>
      </c>
      <c r="K39" s="354">
        <v>16199024</v>
      </c>
      <c r="L39" s="355">
        <v>20319427</v>
      </c>
      <c r="M39" s="354">
        <v>0</v>
      </c>
      <c r="N39" s="355">
        <v>0</v>
      </c>
      <c r="O39" s="356">
        <v>289154434</v>
      </c>
      <c r="P39" s="357">
        <v>373871856</v>
      </c>
    </row>
    <row r="40" spans="1:16" ht="12">
      <c r="A40" s="359"/>
      <c r="B40" s="360" t="s">
        <v>361</v>
      </c>
      <c r="C40" s="354">
        <v>82431235</v>
      </c>
      <c r="D40" s="355">
        <v>70396317</v>
      </c>
      <c r="E40" s="354">
        <v>18038528</v>
      </c>
      <c r="F40" s="355">
        <v>29954939</v>
      </c>
      <c r="G40" s="354">
        <v>0</v>
      </c>
      <c r="H40" s="355">
        <v>0</v>
      </c>
      <c r="I40" s="354">
        <v>21389859</v>
      </c>
      <c r="J40" s="355">
        <v>2477464</v>
      </c>
      <c r="K40" s="354">
        <v>17458</v>
      </c>
      <c r="L40" s="355">
        <v>262056</v>
      </c>
      <c r="M40" s="354">
        <v>-16240366</v>
      </c>
      <c r="N40" s="355">
        <v>-12536717</v>
      </c>
      <c r="O40" s="356">
        <v>105636714</v>
      </c>
      <c r="P40" s="357">
        <v>90554059</v>
      </c>
    </row>
    <row r="41" spans="1:16" ht="12">
      <c r="A41" s="359"/>
      <c r="B41" s="360" t="s">
        <v>360</v>
      </c>
      <c r="C41" s="354">
        <v>33584167</v>
      </c>
      <c r="D41" s="355">
        <v>29412247</v>
      </c>
      <c r="E41" s="354">
        <v>1039389</v>
      </c>
      <c r="F41" s="355">
        <v>1163928</v>
      </c>
      <c r="G41" s="354">
        <v>0</v>
      </c>
      <c r="H41" s="355">
        <v>0</v>
      </c>
      <c r="I41" s="354">
        <v>24997</v>
      </c>
      <c r="J41" s="355">
        <v>26684</v>
      </c>
      <c r="K41" s="354">
        <v>3227165</v>
      </c>
      <c r="L41" s="355">
        <v>2790365</v>
      </c>
      <c r="M41" s="354">
        <v>0</v>
      </c>
      <c r="N41" s="355">
        <v>0</v>
      </c>
      <c r="O41" s="356">
        <v>37875718</v>
      </c>
      <c r="P41" s="357">
        <v>33393224</v>
      </c>
    </row>
    <row r="42" spans="1:16" ht="12">
      <c r="A42" s="359"/>
      <c r="B42" s="360" t="s">
        <v>359</v>
      </c>
      <c r="C42" s="354">
        <v>11267891</v>
      </c>
      <c r="D42" s="355">
        <v>57763208</v>
      </c>
      <c r="E42" s="354">
        <v>23638547</v>
      </c>
      <c r="F42" s="355">
        <v>20817793</v>
      </c>
      <c r="G42" s="354">
        <v>0</v>
      </c>
      <c r="H42" s="355">
        <v>0</v>
      </c>
      <c r="I42" s="354">
        <v>4901394</v>
      </c>
      <c r="J42" s="355">
        <v>37298367</v>
      </c>
      <c r="K42" s="354">
        <v>330485</v>
      </c>
      <c r="L42" s="355">
        <v>8066064</v>
      </c>
      <c r="M42" s="354">
        <v>0</v>
      </c>
      <c r="N42" s="355">
        <v>0</v>
      </c>
      <c r="O42" s="356">
        <v>40138317</v>
      </c>
      <c r="P42" s="357">
        <v>123945432</v>
      </c>
    </row>
    <row r="43" spans="1:16" ht="12">
      <c r="A43" s="359"/>
      <c r="B43" s="360" t="s">
        <v>358</v>
      </c>
      <c r="C43" s="354">
        <v>0</v>
      </c>
      <c r="D43" s="355">
        <v>367702</v>
      </c>
      <c r="E43" s="354">
        <v>0</v>
      </c>
      <c r="F43" s="355">
        <v>0</v>
      </c>
      <c r="G43" s="354">
        <v>0</v>
      </c>
      <c r="H43" s="355">
        <v>0</v>
      </c>
      <c r="I43" s="354">
        <v>3417349</v>
      </c>
      <c r="J43" s="355">
        <v>3081031</v>
      </c>
      <c r="K43" s="354">
        <v>0</v>
      </c>
      <c r="L43" s="355">
        <v>0</v>
      </c>
      <c r="M43" s="354">
        <v>0</v>
      </c>
      <c r="N43" s="355">
        <v>0</v>
      </c>
      <c r="O43" s="356">
        <v>3417349</v>
      </c>
      <c r="P43" s="357">
        <v>3448733</v>
      </c>
    </row>
    <row r="44" spans="1:16" ht="12">
      <c r="A44" s="359"/>
      <c r="B44" s="360" t="s">
        <v>357</v>
      </c>
      <c r="C44" s="354">
        <v>9501631</v>
      </c>
      <c r="D44" s="355">
        <v>3302221</v>
      </c>
      <c r="E44" s="354">
        <v>354039</v>
      </c>
      <c r="F44" s="355">
        <v>409951</v>
      </c>
      <c r="G44" s="354">
        <v>0</v>
      </c>
      <c r="H44" s="355">
        <v>0</v>
      </c>
      <c r="I44" s="354">
        <v>2254987</v>
      </c>
      <c r="J44" s="355">
        <v>2086648</v>
      </c>
      <c r="K44" s="354">
        <v>1232025</v>
      </c>
      <c r="L44" s="355">
        <v>1540772</v>
      </c>
      <c r="M44" s="354">
        <v>0</v>
      </c>
      <c r="N44" s="355">
        <v>0</v>
      </c>
      <c r="O44" s="356">
        <v>13342682</v>
      </c>
      <c r="P44" s="357">
        <v>7339592</v>
      </c>
    </row>
    <row r="45" ht="12">
      <c r="P45" s="362"/>
    </row>
    <row r="46" spans="1:16" ht="24" hidden="1">
      <c r="A46" s="359"/>
      <c r="B46" s="363" t="s">
        <v>356</v>
      </c>
      <c r="C46" s="354">
        <v>0</v>
      </c>
      <c r="D46" s="355"/>
      <c r="E46" s="354">
        <v>0</v>
      </c>
      <c r="F46" s="355"/>
      <c r="G46" s="354">
        <v>0</v>
      </c>
      <c r="H46" s="355">
        <v>0</v>
      </c>
      <c r="I46" s="354">
        <v>0</v>
      </c>
      <c r="J46" s="355"/>
      <c r="K46" s="354">
        <v>0</v>
      </c>
      <c r="L46" s="355"/>
      <c r="M46" s="354">
        <v>0</v>
      </c>
      <c r="N46" s="355"/>
      <c r="O46" s="356">
        <v>0</v>
      </c>
      <c r="P46" s="357">
        <v>0</v>
      </c>
    </row>
    <row r="47" ht="12" hidden="1">
      <c r="P47" s="362"/>
    </row>
    <row r="48" spans="1:16" ht="12">
      <c r="A48" s="358" t="s">
        <v>355</v>
      </c>
      <c r="C48" s="354">
        <v>1206864567</v>
      </c>
      <c r="D48" s="355">
        <v>1327762291</v>
      </c>
      <c r="E48" s="354">
        <v>79269591</v>
      </c>
      <c r="F48" s="355">
        <v>122228745</v>
      </c>
      <c r="G48" s="354">
        <v>0</v>
      </c>
      <c r="H48" s="355">
        <v>0</v>
      </c>
      <c r="I48" s="354">
        <v>461294836</v>
      </c>
      <c r="J48" s="355">
        <v>424071893</v>
      </c>
      <c r="K48" s="354">
        <v>346317480</v>
      </c>
      <c r="L48" s="355">
        <v>358335279</v>
      </c>
      <c r="M48" s="354">
        <v>0</v>
      </c>
      <c r="N48" s="355">
        <v>850871</v>
      </c>
      <c r="O48" s="356">
        <v>2093746474</v>
      </c>
      <c r="P48" s="357">
        <v>2233249079</v>
      </c>
    </row>
    <row r="49" spans="1:16" ht="12">
      <c r="A49" s="359"/>
      <c r="B49" s="360" t="s">
        <v>354</v>
      </c>
      <c r="C49" s="354">
        <v>981442328</v>
      </c>
      <c r="D49" s="355">
        <v>1102640629</v>
      </c>
      <c r="E49" s="354">
        <v>55344467</v>
      </c>
      <c r="F49" s="355">
        <v>98646588</v>
      </c>
      <c r="G49" s="354">
        <v>0</v>
      </c>
      <c r="H49" s="355">
        <v>0</v>
      </c>
      <c r="I49" s="354">
        <v>441681473</v>
      </c>
      <c r="J49" s="355">
        <v>406377244</v>
      </c>
      <c r="K49" s="354">
        <v>187461880</v>
      </c>
      <c r="L49" s="355">
        <v>200034511</v>
      </c>
      <c r="M49" s="354">
        <v>0</v>
      </c>
      <c r="N49" s="355">
        <v>0</v>
      </c>
      <c r="O49" s="356">
        <v>1665930148</v>
      </c>
      <c r="P49" s="357">
        <v>1807698972</v>
      </c>
    </row>
    <row r="50" spans="1:16" ht="12">
      <c r="A50" s="359"/>
      <c r="B50" s="360" t="s">
        <v>353</v>
      </c>
      <c r="C50" s="354">
        <v>2388569</v>
      </c>
      <c r="D50" s="355">
        <v>7569739</v>
      </c>
      <c r="E50" s="354">
        <v>0</v>
      </c>
      <c r="F50" s="355">
        <v>0</v>
      </c>
      <c r="G50" s="354">
        <v>0</v>
      </c>
      <c r="H50" s="355">
        <v>0</v>
      </c>
      <c r="I50" s="354">
        <v>172149</v>
      </c>
      <c r="J50" s="355">
        <v>0</v>
      </c>
      <c r="K50" s="354">
        <v>0</v>
      </c>
      <c r="L50" s="355">
        <v>0</v>
      </c>
      <c r="M50" s="354">
        <v>0</v>
      </c>
      <c r="N50" s="355">
        <v>0</v>
      </c>
      <c r="O50" s="356">
        <v>2560718</v>
      </c>
      <c r="P50" s="357">
        <v>7569739</v>
      </c>
    </row>
    <row r="51" spans="1:16" ht="12" hidden="1">
      <c r="A51" s="359"/>
      <c r="B51" s="360" t="s">
        <v>352</v>
      </c>
      <c r="C51" s="354">
        <v>0</v>
      </c>
      <c r="D51" s="355">
        <v>0</v>
      </c>
      <c r="E51" s="354">
        <v>0</v>
      </c>
      <c r="F51" s="355">
        <v>0</v>
      </c>
      <c r="G51" s="354">
        <v>0</v>
      </c>
      <c r="H51" s="355">
        <v>0</v>
      </c>
      <c r="I51" s="354">
        <v>0</v>
      </c>
      <c r="J51" s="355">
        <v>0</v>
      </c>
      <c r="K51" s="354">
        <v>0</v>
      </c>
      <c r="L51" s="355">
        <v>0</v>
      </c>
      <c r="M51" s="354">
        <v>0</v>
      </c>
      <c r="N51" s="355">
        <v>0</v>
      </c>
      <c r="O51" s="356">
        <v>0</v>
      </c>
      <c r="P51" s="357">
        <v>0</v>
      </c>
    </row>
    <row r="52" spans="1:16" ht="12">
      <c r="A52" s="359"/>
      <c r="B52" s="360" t="s">
        <v>351</v>
      </c>
      <c r="C52" s="354">
        <v>9675222</v>
      </c>
      <c r="D52" s="355">
        <v>9246973</v>
      </c>
      <c r="E52" s="354">
        <v>0</v>
      </c>
      <c r="F52" s="355">
        <v>0</v>
      </c>
      <c r="G52" s="354">
        <v>0</v>
      </c>
      <c r="H52" s="355">
        <v>0</v>
      </c>
      <c r="I52" s="354">
        <v>0</v>
      </c>
      <c r="J52" s="355">
        <v>430975</v>
      </c>
      <c r="K52" s="354">
        <v>11068207</v>
      </c>
      <c r="L52" s="355">
        <v>10482637</v>
      </c>
      <c r="M52" s="354">
        <v>0</v>
      </c>
      <c r="N52" s="355">
        <v>0</v>
      </c>
      <c r="O52" s="356">
        <v>20743429</v>
      </c>
      <c r="P52" s="357">
        <v>20160585</v>
      </c>
    </row>
    <row r="53" spans="1:16" ht="12">
      <c r="A53" s="359"/>
      <c r="B53" s="360" t="s">
        <v>350</v>
      </c>
      <c r="C53" s="354">
        <v>190679419</v>
      </c>
      <c r="D53" s="355">
        <v>187209772</v>
      </c>
      <c r="E53" s="354">
        <v>11850979</v>
      </c>
      <c r="F53" s="355">
        <v>12848716</v>
      </c>
      <c r="G53" s="354">
        <v>0</v>
      </c>
      <c r="H53" s="355">
        <v>0</v>
      </c>
      <c r="I53" s="354">
        <v>0</v>
      </c>
      <c r="J53" s="355">
        <v>0</v>
      </c>
      <c r="K53" s="354">
        <v>147787393</v>
      </c>
      <c r="L53" s="355">
        <v>147818131</v>
      </c>
      <c r="M53" s="354">
        <v>0</v>
      </c>
      <c r="N53" s="355">
        <v>0</v>
      </c>
      <c r="O53" s="356">
        <v>350317791</v>
      </c>
      <c r="P53" s="357">
        <v>347876619</v>
      </c>
    </row>
    <row r="54" spans="1:16" ht="12">
      <c r="A54" s="359"/>
      <c r="B54" s="360" t="s">
        <v>349</v>
      </c>
      <c r="C54" s="354">
        <v>11614080</v>
      </c>
      <c r="D54" s="355">
        <v>10967457</v>
      </c>
      <c r="E54" s="354">
        <v>0</v>
      </c>
      <c r="F54" s="355">
        <v>0</v>
      </c>
      <c r="G54" s="354">
        <v>0</v>
      </c>
      <c r="H54" s="355">
        <v>0</v>
      </c>
      <c r="I54" s="354">
        <v>19441214</v>
      </c>
      <c r="J54" s="355">
        <v>17263674</v>
      </c>
      <c r="K54" s="354">
        <v>0</v>
      </c>
      <c r="L54" s="355">
        <v>0</v>
      </c>
      <c r="M54" s="354">
        <v>0</v>
      </c>
      <c r="N54" s="355">
        <v>0</v>
      </c>
      <c r="O54" s="356">
        <v>31055294</v>
      </c>
      <c r="P54" s="357">
        <v>28231131</v>
      </c>
    </row>
    <row r="55" spans="1:16" ht="12">
      <c r="A55" s="359"/>
      <c r="B55" s="360" t="s">
        <v>348</v>
      </c>
      <c r="C55" s="354">
        <v>11064949</v>
      </c>
      <c r="D55" s="355">
        <v>10127721</v>
      </c>
      <c r="E55" s="354">
        <v>12074145</v>
      </c>
      <c r="F55" s="355">
        <v>10733441</v>
      </c>
      <c r="G55" s="354">
        <v>0</v>
      </c>
      <c r="H55" s="355">
        <v>0</v>
      </c>
      <c r="I55" s="354">
        <v>0</v>
      </c>
      <c r="J55" s="355">
        <v>0</v>
      </c>
      <c r="K55" s="354">
        <v>0</v>
      </c>
      <c r="L55" s="355">
        <v>0</v>
      </c>
      <c r="M55" s="354">
        <v>0</v>
      </c>
      <c r="N55" s="355">
        <v>850871</v>
      </c>
      <c r="O55" s="356">
        <v>23139094</v>
      </c>
      <c r="P55" s="357">
        <v>21712033</v>
      </c>
    </row>
    <row r="56" ht="12">
      <c r="P56" s="362"/>
    </row>
    <row r="57" spans="1:16" ht="12">
      <c r="A57" s="358" t="s">
        <v>347</v>
      </c>
      <c r="C57" s="354">
        <v>2820034753</v>
      </c>
      <c r="D57" s="355">
        <v>2612586515</v>
      </c>
      <c r="E57" s="354">
        <v>99067274</v>
      </c>
      <c r="F57" s="355">
        <v>90763603</v>
      </c>
      <c r="G57" s="354">
        <v>0</v>
      </c>
      <c r="H57" s="355">
        <v>0</v>
      </c>
      <c r="I57" s="354">
        <v>870480570</v>
      </c>
      <c r="J57" s="355">
        <v>930434204</v>
      </c>
      <c r="K57" s="354">
        <v>422218848</v>
      </c>
      <c r="L57" s="355">
        <v>410629544.528</v>
      </c>
      <c r="M57" s="354">
        <v>-1082377714</v>
      </c>
      <c r="N57" s="355">
        <v>-1089412014.5279999</v>
      </c>
      <c r="O57" s="356">
        <v>3129423731</v>
      </c>
      <c r="P57" s="357">
        <v>2955001852</v>
      </c>
    </row>
    <row r="58" spans="1:16" ht="12" customHeight="1">
      <c r="A58" s="370" t="s">
        <v>346</v>
      </c>
      <c r="B58" s="371"/>
      <c r="C58" s="354">
        <v>2820034753</v>
      </c>
      <c r="D58" s="355">
        <v>2612586515</v>
      </c>
      <c r="E58" s="354">
        <v>99067274</v>
      </c>
      <c r="F58" s="355">
        <v>90763603</v>
      </c>
      <c r="G58" s="354">
        <v>0</v>
      </c>
      <c r="H58" s="355">
        <v>0</v>
      </c>
      <c r="I58" s="354">
        <v>870480570</v>
      </c>
      <c r="J58" s="355">
        <v>930434204</v>
      </c>
      <c r="K58" s="354">
        <v>422218848</v>
      </c>
      <c r="L58" s="355">
        <v>410629544.528</v>
      </c>
      <c r="M58" s="354">
        <v>-1082377714</v>
      </c>
      <c r="N58" s="355">
        <v>-1089412014.5279999</v>
      </c>
      <c r="O58" s="356">
        <v>2279588431</v>
      </c>
      <c r="P58" s="357">
        <v>2069085642</v>
      </c>
    </row>
    <row r="59" spans="1:16" ht="12">
      <c r="A59" s="359"/>
      <c r="B59" s="360" t="s">
        <v>345</v>
      </c>
      <c r="C59" s="354">
        <v>2049931284</v>
      </c>
      <c r="D59" s="355">
        <v>2053251884</v>
      </c>
      <c r="E59" s="354">
        <v>84324737</v>
      </c>
      <c r="F59" s="355">
        <v>84324737</v>
      </c>
      <c r="G59" s="354">
        <v>0</v>
      </c>
      <c r="H59" s="355">
        <v>0</v>
      </c>
      <c r="I59" s="354">
        <v>142906410</v>
      </c>
      <c r="J59" s="355">
        <v>259460190</v>
      </c>
      <c r="K59" s="354">
        <v>164297758</v>
      </c>
      <c r="L59" s="355">
        <v>164297758</v>
      </c>
      <c r="M59" s="354">
        <v>-1109746104</v>
      </c>
      <c r="N59" s="355">
        <v>-1229620484</v>
      </c>
      <c r="O59" s="356">
        <v>1331714085</v>
      </c>
      <c r="P59" s="357">
        <v>1331714085</v>
      </c>
    </row>
    <row r="60" spans="1:16" ht="12">
      <c r="A60" s="359"/>
      <c r="B60" s="360" t="s">
        <v>344</v>
      </c>
      <c r="C60" s="354">
        <v>903937591</v>
      </c>
      <c r="D60" s="355">
        <v>1063866422</v>
      </c>
      <c r="E60" s="354">
        <v>8866141</v>
      </c>
      <c r="F60" s="355">
        <v>4731041</v>
      </c>
      <c r="G60" s="354">
        <v>0</v>
      </c>
      <c r="H60" s="355">
        <v>0</v>
      </c>
      <c r="I60" s="354">
        <v>109515289</v>
      </c>
      <c r="J60" s="355">
        <v>138029796</v>
      </c>
      <c r="K60" s="354">
        <v>18633153</v>
      </c>
      <c r="L60" s="355">
        <v>21916044</v>
      </c>
      <c r="M60" s="354">
        <v>279933657</v>
      </c>
      <c r="N60" s="355">
        <v>-121723979</v>
      </c>
      <c r="O60" s="356">
        <v>1320885831</v>
      </c>
      <c r="P60" s="357">
        <v>1106819324</v>
      </c>
    </row>
    <row r="61" spans="1:16" ht="12">
      <c r="A61" s="359"/>
      <c r="B61" s="360" t="s">
        <v>343</v>
      </c>
      <c r="C61" s="354">
        <v>206008557</v>
      </c>
      <c r="D61" s="355">
        <v>206008557</v>
      </c>
      <c r="E61" s="354">
        <v>0</v>
      </c>
      <c r="F61" s="355"/>
      <c r="G61" s="354">
        <v>0</v>
      </c>
      <c r="H61" s="355">
        <v>0</v>
      </c>
      <c r="I61" s="354">
        <v>0</v>
      </c>
      <c r="J61" s="355"/>
      <c r="K61" s="354">
        <v>0</v>
      </c>
      <c r="L61" s="355"/>
      <c r="M61" s="354">
        <v>0</v>
      </c>
      <c r="N61" s="355"/>
      <c r="O61" s="356">
        <v>206008557</v>
      </c>
      <c r="P61" s="357">
        <v>206008557</v>
      </c>
    </row>
    <row r="62" spans="1:16" ht="12" hidden="1">
      <c r="A62" s="359"/>
      <c r="B62" s="360" t="s">
        <v>342</v>
      </c>
      <c r="C62" s="354">
        <v>0</v>
      </c>
      <c r="D62" s="355"/>
      <c r="E62" s="354">
        <v>0</v>
      </c>
      <c r="F62" s="355"/>
      <c r="G62" s="354">
        <v>0</v>
      </c>
      <c r="H62" s="355">
        <v>0</v>
      </c>
      <c r="I62" s="354">
        <v>0</v>
      </c>
      <c r="J62" s="355"/>
      <c r="K62" s="354">
        <v>0</v>
      </c>
      <c r="L62" s="355"/>
      <c r="M62" s="354">
        <v>0</v>
      </c>
      <c r="N62" s="355"/>
      <c r="O62" s="356">
        <v>0</v>
      </c>
      <c r="P62" s="357">
        <v>0</v>
      </c>
    </row>
    <row r="63" spans="1:16" ht="12" hidden="1">
      <c r="A63" s="359"/>
      <c r="B63" s="360" t="s">
        <v>341</v>
      </c>
      <c r="C63" s="354">
        <v>0</v>
      </c>
      <c r="D63" s="355"/>
      <c r="E63" s="354">
        <v>0</v>
      </c>
      <c r="F63" s="355"/>
      <c r="G63" s="354">
        <v>0</v>
      </c>
      <c r="H63" s="355">
        <v>0</v>
      </c>
      <c r="I63" s="354">
        <v>0</v>
      </c>
      <c r="J63" s="355"/>
      <c r="K63" s="354">
        <v>0</v>
      </c>
      <c r="L63" s="355"/>
      <c r="M63" s="354">
        <v>0</v>
      </c>
      <c r="N63" s="355">
        <f>-727647609*0</f>
        <v>0</v>
      </c>
      <c r="O63" s="356">
        <v>0</v>
      </c>
      <c r="P63" s="357">
        <f>-727647609*0</f>
        <v>0</v>
      </c>
    </row>
    <row r="64" spans="1:16" ht="12">
      <c r="A64" s="359"/>
      <c r="B64" s="360" t="s">
        <v>340</v>
      </c>
      <c r="C64" s="354">
        <f>-339950162+107483</f>
        <v>-339842679</v>
      </c>
      <c r="D64" s="355">
        <f>-710639601+99253</f>
        <v>-710540348</v>
      </c>
      <c r="E64" s="354">
        <f>-46918290+52794686</f>
        <v>5876396</v>
      </c>
      <c r="F64" s="355">
        <f>-47168495+48876320</f>
        <v>1707825</v>
      </c>
      <c r="G64" s="354">
        <v>0</v>
      </c>
      <c r="H64" s="355">
        <v>0</v>
      </c>
      <c r="I64" s="354">
        <f>618058792+79</f>
        <v>618058871</v>
      </c>
      <c r="J64" s="355">
        <v>532944218</v>
      </c>
      <c r="K64" s="354">
        <f>42161567+197126370</f>
        <v>239287937</v>
      </c>
      <c r="L64" s="355">
        <f>33139086+191276656.528</f>
        <v>224415742.528</v>
      </c>
      <c r="M64" s="354">
        <f>-852371949+599806682</f>
        <v>-252565267</v>
      </c>
      <c r="N64" s="355">
        <f>343916077+645663980.472-727647609</f>
        <v>261932448.472</v>
      </c>
      <c r="O64" s="356">
        <v>-579020042</v>
      </c>
      <c r="P64" s="357">
        <f>152191285-727647609</f>
        <v>-575456324</v>
      </c>
    </row>
    <row r="65" ht="12">
      <c r="P65" s="362"/>
    </row>
    <row r="66" spans="1:16" ht="12">
      <c r="A66" s="364" t="s">
        <v>339</v>
      </c>
      <c r="B66" s="360"/>
      <c r="C66" s="354">
        <f>107483*0</f>
        <v>0</v>
      </c>
      <c r="D66" s="355">
        <f>99253*0</f>
        <v>0</v>
      </c>
      <c r="E66" s="354">
        <f>52794686*0</f>
        <v>0</v>
      </c>
      <c r="F66" s="355">
        <f>48876320*0</f>
        <v>0</v>
      </c>
      <c r="G66" s="354">
        <v>0</v>
      </c>
      <c r="H66" s="355">
        <v>0</v>
      </c>
      <c r="I66" s="354">
        <f>79*0</f>
        <v>0</v>
      </c>
      <c r="J66" s="355">
        <v>0</v>
      </c>
      <c r="K66" s="354">
        <f>197126370*0</f>
        <v>0</v>
      </c>
      <c r="L66" s="355">
        <f>191276656.528*0</f>
        <v>0</v>
      </c>
      <c r="M66" s="354">
        <f>599806682*0</f>
        <v>0</v>
      </c>
      <c r="N66" s="355">
        <f>645663980.472*0</f>
        <v>0</v>
      </c>
      <c r="O66" s="356">
        <v>849835300</v>
      </c>
      <c r="P66" s="357">
        <v>885916210</v>
      </c>
    </row>
    <row r="67" ht="12">
      <c r="P67" s="362"/>
    </row>
    <row r="68" spans="1:16" ht="12">
      <c r="A68" s="372" t="s">
        <v>338</v>
      </c>
      <c r="B68" s="365"/>
      <c r="C68" s="356">
        <v>4431169767</v>
      </c>
      <c r="D68" s="357">
        <v>4588231630</v>
      </c>
      <c r="E68" s="356">
        <v>336429096</v>
      </c>
      <c r="F68" s="357">
        <v>356800070</v>
      </c>
      <c r="G68" s="356">
        <v>0</v>
      </c>
      <c r="H68" s="357">
        <v>0</v>
      </c>
      <c r="I68" s="356">
        <v>1458926621</v>
      </c>
      <c r="J68" s="357">
        <v>1485140372</v>
      </c>
      <c r="K68" s="356">
        <v>825615503</v>
      </c>
      <c r="L68" s="357">
        <v>840278400.528</v>
      </c>
      <c r="M68" s="356">
        <v>-1098618080</v>
      </c>
      <c r="N68" s="357">
        <v>-1101097860.5279999</v>
      </c>
      <c r="O68" s="356">
        <v>5953522907</v>
      </c>
      <c r="P68" s="357">
        <v>6169352612</v>
      </c>
    </row>
    <row r="69" spans="3:16" ht="12"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</row>
    <row r="71" spans="1:16" ht="12" customHeight="1">
      <c r="A71" s="342" t="s">
        <v>337</v>
      </c>
      <c r="B71" s="343"/>
      <c r="C71" s="344" t="str">
        <f>+C33</f>
        <v>Chile</v>
      </c>
      <c r="D71" s="345"/>
      <c r="E71" s="344" t="str">
        <f>+E33</f>
        <v>Argentina</v>
      </c>
      <c r="F71" s="345"/>
      <c r="G71" s="344" t="str">
        <f>+G33</f>
        <v>Brasil</v>
      </c>
      <c r="H71" s="345"/>
      <c r="I71" s="344" t="str">
        <f>+I33</f>
        <v>Colombia</v>
      </c>
      <c r="J71" s="345"/>
      <c r="K71" s="344" t="str">
        <f>+K33</f>
        <v>Perú</v>
      </c>
      <c r="L71" s="345"/>
      <c r="M71" s="344" t="str">
        <f>+M33</f>
        <v>Eliminaciones</v>
      </c>
      <c r="N71" s="345"/>
      <c r="O71" s="344" t="str">
        <f>+O33</f>
        <v>Totales</v>
      </c>
      <c r="P71" s="345"/>
    </row>
    <row r="72" spans="1:16" ht="12">
      <c r="A72" s="366" t="s">
        <v>336</v>
      </c>
      <c r="B72" s="367"/>
      <c r="C72" s="349">
        <f>+C34</f>
        <v>40451</v>
      </c>
      <c r="D72" s="350">
        <v>40086</v>
      </c>
      <c r="E72" s="349">
        <f>+E34</f>
        <v>40451</v>
      </c>
      <c r="F72" s="350">
        <f>+D72</f>
        <v>40086</v>
      </c>
      <c r="G72" s="349">
        <f>+G34</f>
        <v>40451</v>
      </c>
      <c r="H72" s="350">
        <f>+F72</f>
        <v>40086</v>
      </c>
      <c r="I72" s="349">
        <f>+I34</f>
        <v>40451</v>
      </c>
      <c r="J72" s="350">
        <f>+H72</f>
        <v>40086</v>
      </c>
      <c r="K72" s="349">
        <f>+K34</f>
        <v>40451</v>
      </c>
      <c r="L72" s="350">
        <f>+J72</f>
        <v>40086</v>
      </c>
      <c r="M72" s="349">
        <f>+M34</f>
        <v>40451</v>
      </c>
      <c r="N72" s="350">
        <f>+L72</f>
        <v>40086</v>
      </c>
      <c r="O72" s="349">
        <f>+O34</f>
        <v>40451</v>
      </c>
      <c r="P72" s="350">
        <f>+N72</f>
        <v>40086</v>
      </c>
    </row>
    <row r="73" spans="1:16" ht="12">
      <c r="A73" s="368"/>
      <c r="B73" s="369"/>
      <c r="C73" s="374" t="s">
        <v>335</v>
      </c>
      <c r="D73" s="375" t="s">
        <v>335</v>
      </c>
      <c r="E73" s="374" t="s">
        <v>335</v>
      </c>
      <c r="F73" s="375" t="s">
        <v>335</v>
      </c>
      <c r="G73" s="374" t="s">
        <v>335</v>
      </c>
      <c r="H73" s="375" t="s">
        <v>335</v>
      </c>
      <c r="I73" s="374" t="s">
        <v>335</v>
      </c>
      <c r="J73" s="375" t="s">
        <v>335</v>
      </c>
      <c r="K73" s="374" t="s">
        <v>335</v>
      </c>
      <c r="L73" s="375" t="s">
        <v>335</v>
      </c>
      <c r="M73" s="374" t="s">
        <v>335</v>
      </c>
      <c r="N73" s="375" t="s">
        <v>335</v>
      </c>
      <c r="O73" s="374" t="s">
        <v>335</v>
      </c>
      <c r="P73" s="375" t="s">
        <v>335</v>
      </c>
    </row>
    <row r="74" spans="1:16" ht="12">
      <c r="A74" s="372" t="s">
        <v>334</v>
      </c>
      <c r="B74" s="376"/>
      <c r="C74" s="356">
        <v>1000553839</v>
      </c>
      <c r="D74" s="357">
        <v>1095790744</v>
      </c>
      <c r="E74" s="356">
        <v>297966174</v>
      </c>
      <c r="F74" s="357">
        <v>249299500</v>
      </c>
      <c r="G74" s="356">
        <v>0</v>
      </c>
      <c r="H74" s="357">
        <v>0</v>
      </c>
      <c r="I74" s="356">
        <v>390200776</v>
      </c>
      <c r="J74" s="357">
        <v>374770682</v>
      </c>
      <c r="K74" s="356">
        <v>161204584</v>
      </c>
      <c r="L74" s="357">
        <v>159864979</v>
      </c>
      <c r="M74" s="356">
        <v>-665365</v>
      </c>
      <c r="N74" s="357">
        <v>-674381</v>
      </c>
      <c r="O74" s="356">
        <v>1849260008</v>
      </c>
      <c r="P74" s="357">
        <v>1879051524</v>
      </c>
    </row>
    <row r="75" spans="1:16" ht="12">
      <c r="A75" s="377"/>
      <c r="B75" s="378" t="s">
        <v>333</v>
      </c>
      <c r="C75" s="356">
        <v>969724823</v>
      </c>
      <c r="D75" s="357">
        <v>1086604532</v>
      </c>
      <c r="E75" s="356">
        <v>296293831</v>
      </c>
      <c r="F75" s="357">
        <v>249297506</v>
      </c>
      <c r="G75" s="356">
        <v>0</v>
      </c>
      <c r="H75" s="357">
        <v>0</v>
      </c>
      <c r="I75" s="356">
        <v>389997063</v>
      </c>
      <c r="J75" s="357">
        <v>374665351</v>
      </c>
      <c r="K75" s="356">
        <v>161040107</v>
      </c>
      <c r="L75" s="357">
        <v>158196310</v>
      </c>
      <c r="M75" s="356">
        <v>-665365</v>
      </c>
      <c r="N75" s="357">
        <v>-674381</v>
      </c>
      <c r="O75" s="356">
        <v>1816390459</v>
      </c>
      <c r="P75" s="357">
        <v>1868089318</v>
      </c>
    </row>
    <row r="76" spans="1:16" ht="12">
      <c r="A76" s="377"/>
      <c r="B76" s="379" t="s">
        <v>332</v>
      </c>
      <c r="C76" s="354">
        <v>938095751</v>
      </c>
      <c r="D76" s="355">
        <v>1038219390</v>
      </c>
      <c r="E76" s="354">
        <v>296293831</v>
      </c>
      <c r="F76" s="355">
        <v>249297506</v>
      </c>
      <c r="G76" s="354">
        <v>0</v>
      </c>
      <c r="H76" s="355">
        <v>0</v>
      </c>
      <c r="I76" s="354">
        <v>389418148</v>
      </c>
      <c r="J76" s="355">
        <v>374079085</v>
      </c>
      <c r="K76" s="354">
        <v>154636618</v>
      </c>
      <c r="L76" s="355">
        <v>151956057</v>
      </c>
      <c r="M76" s="354">
        <v>0</v>
      </c>
      <c r="N76" s="355">
        <v>0</v>
      </c>
      <c r="O76" s="356">
        <v>1778444348</v>
      </c>
      <c r="P76" s="357">
        <v>1813552038</v>
      </c>
    </row>
    <row r="77" spans="1:16" ht="12">
      <c r="A77" s="377"/>
      <c r="B77" s="379" t="s">
        <v>331</v>
      </c>
      <c r="C77" s="354">
        <v>10745644</v>
      </c>
      <c r="D77" s="355">
        <v>9091006</v>
      </c>
      <c r="E77" s="354">
        <v>0</v>
      </c>
      <c r="F77" s="355">
        <v>0</v>
      </c>
      <c r="G77" s="354">
        <v>0</v>
      </c>
      <c r="H77" s="355">
        <v>0</v>
      </c>
      <c r="I77" s="354">
        <v>0</v>
      </c>
      <c r="J77" s="355">
        <v>0</v>
      </c>
      <c r="K77" s="354">
        <v>0</v>
      </c>
      <c r="L77" s="355">
        <v>0</v>
      </c>
      <c r="M77" s="354">
        <v>0</v>
      </c>
      <c r="N77" s="355">
        <v>0</v>
      </c>
      <c r="O77" s="356">
        <v>10745644</v>
      </c>
      <c r="P77" s="357">
        <v>9091006</v>
      </c>
    </row>
    <row r="78" spans="1:16" ht="12">
      <c r="A78" s="377"/>
      <c r="B78" s="379" t="s">
        <v>330</v>
      </c>
      <c r="C78" s="354">
        <v>20883428</v>
      </c>
      <c r="D78" s="355">
        <v>39294136</v>
      </c>
      <c r="E78" s="354">
        <v>0</v>
      </c>
      <c r="F78" s="355">
        <v>0</v>
      </c>
      <c r="G78" s="354">
        <v>0</v>
      </c>
      <c r="H78" s="355">
        <v>0</v>
      </c>
      <c r="I78" s="354">
        <v>578915</v>
      </c>
      <c r="J78" s="355">
        <v>586266</v>
      </c>
      <c r="K78" s="354">
        <v>6403489</v>
      </c>
      <c r="L78" s="355">
        <v>6240253</v>
      </c>
      <c r="M78" s="354">
        <v>-665365</v>
      </c>
      <c r="N78" s="355">
        <v>-674381</v>
      </c>
      <c r="O78" s="356">
        <v>27200467</v>
      </c>
      <c r="P78" s="357">
        <v>45446274</v>
      </c>
    </row>
    <row r="79" spans="15:16" ht="12">
      <c r="O79" s="362"/>
      <c r="P79" s="362"/>
    </row>
    <row r="80" spans="1:16" ht="12">
      <c r="A80" s="377"/>
      <c r="B80" s="378" t="s">
        <v>329</v>
      </c>
      <c r="C80" s="354">
        <v>30829016</v>
      </c>
      <c r="D80" s="355">
        <v>9186212</v>
      </c>
      <c r="E80" s="354">
        <v>1672343</v>
      </c>
      <c r="F80" s="355">
        <v>1994</v>
      </c>
      <c r="G80" s="354">
        <v>0</v>
      </c>
      <c r="H80" s="355">
        <v>0</v>
      </c>
      <c r="I80" s="354">
        <v>203713</v>
      </c>
      <c r="J80" s="355">
        <v>105331</v>
      </c>
      <c r="K80" s="354">
        <v>164477</v>
      </c>
      <c r="L80" s="355">
        <v>1668669</v>
      </c>
      <c r="M80" s="354">
        <v>0</v>
      </c>
      <c r="N80" s="355">
        <v>0</v>
      </c>
      <c r="O80" s="356">
        <v>32869549</v>
      </c>
      <c r="P80" s="357">
        <v>10962206</v>
      </c>
    </row>
    <row r="81" spans="15:16" ht="12">
      <c r="O81" s="362"/>
      <c r="P81" s="362"/>
    </row>
    <row r="82" spans="1:16" ht="12">
      <c r="A82" s="372" t="s">
        <v>328</v>
      </c>
      <c r="B82" s="380"/>
      <c r="C82" s="356">
        <v>-500789967</v>
      </c>
      <c r="D82" s="357">
        <v>-414347030</v>
      </c>
      <c r="E82" s="356">
        <v>-233764581</v>
      </c>
      <c r="F82" s="357">
        <v>-182899250</v>
      </c>
      <c r="G82" s="356">
        <v>0</v>
      </c>
      <c r="H82" s="357">
        <v>0</v>
      </c>
      <c r="I82" s="356">
        <v>-140646463</v>
      </c>
      <c r="J82" s="357">
        <v>-126407111</v>
      </c>
      <c r="K82" s="356">
        <v>-60797576</v>
      </c>
      <c r="L82" s="357">
        <v>-52068620</v>
      </c>
      <c r="M82" s="356">
        <v>0</v>
      </c>
      <c r="N82" s="357">
        <v>0</v>
      </c>
      <c r="O82" s="356">
        <v>-935998587</v>
      </c>
      <c r="P82" s="357">
        <v>-775722011</v>
      </c>
    </row>
    <row r="83" spans="1:16" ht="12">
      <c r="A83" s="377"/>
      <c r="B83" s="378" t="s">
        <v>327</v>
      </c>
      <c r="C83" s="354">
        <v>-104853825</v>
      </c>
      <c r="D83" s="355">
        <v>-40213998</v>
      </c>
      <c r="E83" s="354">
        <v>-6633976</v>
      </c>
      <c r="F83" s="355">
        <v>-7144097</v>
      </c>
      <c r="G83" s="354">
        <v>0</v>
      </c>
      <c r="H83" s="355">
        <v>0</v>
      </c>
      <c r="I83" s="354">
        <v>-62553036</v>
      </c>
      <c r="J83" s="355">
        <v>-61556323</v>
      </c>
      <c r="K83" s="354">
        <v>-12833618</v>
      </c>
      <c r="L83" s="355">
        <v>-7688220</v>
      </c>
      <c r="M83" s="354">
        <v>0</v>
      </c>
      <c r="N83" s="355">
        <v>0</v>
      </c>
      <c r="O83" s="356">
        <v>-186874455</v>
      </c>
      <c r="P83" s="357">
        <v>-116602638</v>
      </c>
    </row>
    <row r="84" spans="1:16" ht="12">
      <c r="A84" s="377"/>
      <c r="B84" s="378" t="s">
        <v>326</v>
      </c>
      <c r="C84" s="354">
        <v>-276842814</v>
      </c>
      <c r="D84" s="355">
        <v>-287201689</v>
      </c>
      <c r="E84" s="354">
        <v>-215187732</v>
      </c>
      <c r="F84" s="355">
        <v>-160446111</v>
      </c>
      <c r="G84" s="354">
        <v>0</v>
      </c>
      <c r="H84" s="355">
        <v>0</v>
      </c>
      <c r="I84" s="354">
        <v>-21467067</v>
      </c>
      <c r="J84" s="355">
        <v>-11828871</v>
      </c>
      <c r="K84" s="354">
        <v>-33626986</v>
      </c>
      <c r="L84" s="355">
        <v>-29662204</v>
      </c>
      <c r="M84" s="354">
        <v>0</v>
      </c>
      <c r="N84" s="355">
        <v>0</v>
      </c>
      <c r="O84" s="356">
        <v>-547124599</v>
      </c>
      <c r="P84" s="357">
        <v>-489138875</v>
      </c>
    </row>
    <row r="85" spans="1:16" ht="12">
      <c r="A85" s="377"/>
      <c r="B85" s="378" t="s">
        <v>325</v>
      </c>
      <c r="C85" s="354">
        <v>-115005216</v>
      </c>
      <c r="D85" s="355">
        <v>-82422833</v>
      </c>
      <c r="E85" s="354">
        <v>-2559686</v>
      </c>
      <c r="F85" s="355">
        <v>-4838941</v>
      </c>
      <c r="G85" s="354">
        <v>0</v>
      </c>
      <c r="H85" s="355">
        <v>0</v>
      </c>
      <c r="I85" s="354">
        <v>-37553361</v>
      </c>
      <c r="J85" s="355">
        <v>-34702384</v>
      </c>
      <c r="K85" s="354">
        <v>-9597587</v>
      </c>
      <c r="L85" s="355">
        <v>-9825859</v>
      </c>
      <c r="M85" s="354">
        <v>0</v>
      </c>
      <c r="N85" s="355">
        <v>0</v>
      </c>
      <c r="O85" s="356">
        <v>-164715850</v>
      </c>
      <c r="P85" s="357">
        <v>-131790017</v>
      </c>
    </row>
    <row r="86" spans="1:16" ht="12">
      <c r="A86" s="377"/>
      <c r="B86" s="378" t="s">
        <v>324</v>
      </c>
      <c r="C86" s="354">
        <v>-4088112</v>
      </c>
      <c r="D86" s="355">
        <v>-4508510</v>
      </c>
      <c r="E86" s="354">
        <v>-9383187</v>
      </c>
      <c r="F86" s="355">
        <v>-10470101</v>
      </c>
      <c r="G86" s="354">
        <v>0</v>
      </c>
      <c r="H86" s="355">
        <v>0</v>
      </c>
      <c r="I86" s="354">
        <v>-19072999</v>
      </c>
      <c r="J86" s="355">
        <v>-18319533</v>
      </c>
      <c r="K86" s="354">
        <v>-4739385</v>
      </c>
      <c r="L86" s="355">
        <v>-4892337</v>
      </c>
      <c r="M86" s="354">
        <v>0</v>
      </c>
      <c r="N86" s="355">
        <v>0</v>
      </c>
      <c r="O86" s="356">
        <v>-37283683</v>
      </c>
      <c r="P86" s="357">
        <v>-38190481</v>
      </c>
    </row>
    <row r="87" spans="15:16" ht="12">
      <c r="O87" s="362"/>
      <c r="P87" s="362"/>
    </row>
    <row r="88" spans="1:16" ht="12">
      <c r="A88" s="372" t="s">
        <v>323</v>
      </c>
      <c r="B88" s="380"/>
      <c r="C88" s="356">
        <v>499763872</v>
      </c>
      <c r="D88" s="357">
        <v>681443714</v>
      </c>
      <c r="E88" s="356">
        <v>64201593</v>
      </c>
      <c r="F88" s="357">
        <v>66400250</v>
      </c>
      <c r="G88" s="356">
        <v>0</v>
      </c>
      <c r="H88" s="357">
        <v>0</v>
      </c>
      <c r="I88" s="356">
        <v>249554313</v>
      </c>
      <c r="J88" s="357">
        <v>248363571</v>
      </c>
      <c r="K88" s="356">
        <v>100407008</v>
      </c>
      <c r="L88" s="357">
        <v>107796359</v>
      </c>
      <c r="M88" s="356">
        <v>-665365</v>
      </c>
      <c r="N88" s="357">
        <v>-674381</v>
      </c>
      <c r="O88" s="356">
        <v>913261421</v>
      </c>
      <c r="P88" s="357">
        <v>1103329513</v>
      </c>
    </row>
    <row r="89" spans="15:16" ht="12">
      <c r="O89" s="362"/>
      <c r="P89" s="362"/>
    </row>
    <row r="90" spans="1:16" ht="12">
      <c r="A90" s="372" t="s">
        <v>322</v>
      </c>
      <c r="B90" s="363"/>
      <c r="C90" s="354">
        <v>6168624.849624952</v>
      </c>
      <c r="D90" s="355">
        <v>0</v>
      </c>
      <c r="E90" s="354">
        <v>0</v>
      </c>
      <c r="F90" s="355">
        <v>0</v>
      </c>
      <c r="G90" s="354">
        <v>0</v>
      </c>
      <c r="H90" s="355">
        <v>0</v>
      </c>
      <c r="I90" s="354">
        <v>485887</v>
      </c>
      <c r="J90" s="355">
        <v>332704</v>
      </c>
      <c r="K90" s="354">
        <v>0</v>
      </c>
      <c r="L90" s="355">
        <v>216087</v>
      </c>
      <c r="M90" s="354">
        <v>0</v>
      </c>
      <c r="N90" s="355">
        <v>0</v>
      </c>
      <c r="O90" s="356">
        <v>6654511.849624952</v>
      </c>
      <c r="P90" s="357">
        <v>548791</v>
      </c>
    </row>
    <row r="91" spans="1:16" ht="12">
      <c r="A91" s="372" t="s">
        <v>321</v>
      </c>
      <c r="B91" s="363"/>
      <c r="C91" s="354">
        <v>-33259754</v>
      </c>
      <c r="D91" s="355">
        <v>-34140954</v>
      </c>
      <c r="E91" s="354">
        <v>-8482784</v>
      </c>
      <c r="F91" s="355">
        <v>-8259773</v>
      </c>
      <c r="G91" s="354">
        <v>0</v>
      </c>
      <c r="H91" s="355">
        <v>0</v>
      </c>
      <c r="I91" s="354">
        <v>-8737249</v>
      </c>
      <c r="J91" s="355">
        <v>-8027948</v>
      </c>
      <c r="K91" s="354">
        <v>-4639352</v>
      </c>
      <c r="L91" s="355">
        <v>-5155318</v>
      </c>
      <c r="M91" s="354">
        <v>0</v>
      </c>
      <c r="N91" s="355">
        <v>0</v>
      </c>
      <c r="O91" s="356">
        <v>-55119139</v>
      </c>
      <c r="P91" s="357">
        <v>-55583993</v>
      </c>
    </row>
    <row r="92" spans="1:16" ht="12">
      <c r="A92" s="372" t="s">
        <v>320</v>
      </c>
      <c r="B92" s="363"/>
      <c r="C92" s="354">
        <v>-41498699</v>
      </c>
      <c r="D92" s="355">
        <v>-34945930</v>
      </c>
      <c r="E92" s="354">
        <v>-7795385</v>
      </c>
      <c r="F92" s="355">
        <v>-9004886</v>
      </c>
      <c r="G92" s="354">
        <v>0</v>
      </c>
      <c r="H92" s="355">
        <v>0</v>
      </c>
      <c r="I92" s="354">
        <v>-17008074</v>
      </c>
      <c r="J92" s="355">
        <v>-14404518</v>
      </c>
      <c r="K92" s="354">
        <v>-11574581</v>
      </c>
      <c r="L92" s="355">
        <v>-15047096</v>
      </c>
      <c r="M92" s="354">
        <v>665365</v>
      </c>
      <c r="N92" s="355">
        <v>674381</v>
      </c>
      <c r="O92" s="356">
        <v>-77211374</v>
      </c>
      <c r="P92" s="357">
        <v>-72728049</v>
      </c>
    </row>
    <row r="93" spans="15:16" ht="12">
      <c r="O93" s="362"/>
      <c r="P93" s="362"/>
    </row>
    <row r="94" spans="1:16" ht="12">
      <c r="A94" s="372" t="s">
        <v>319</v>
      </c>
      <c r="B94" s="380"/>
      <c r="C94" s="356">
        <v>431174043.84962493</v>
      </c>
      <c r="D94" s="357">
        <v>612356830</v>
      </c>
      <c r="E94" s="356">
        <v>47923424</v>
      </c>
      <c r="F94" s="357">
        <v>49135591</v>
      </c>
      <c r="G94" s="356">
        <v>0</v>
      </c>
      <c r="H94" s="357">
        <v>0</v>
      </c>
      <c r="I94" s="356">
        <v>224294877</v>
      </c>
      <c r="J94" s="357">
        <v>226263809</v>
      </c>
      <c r="K94" s="356">
        <v>84193075</v>
      </c>
      <c r="L94" s="357">
        <v>87810032</v>
      </c>
      <c r="M94" s="356">
        <v>0</v>
      </c>
      <c r="N94" s="357">
        <v>0</v>
      </c>
      <c r="O94" s="356">
        <v>787585419.849625</v>
      </c>
      <c r="P94" s="357">
        <v>975566262</v>
      </c>
    </row>
    <row r="95" spans="15:16" ht="12">
      <c r="O95" s="362"/>
      <c r="P95" s="362"/>
    </row>
    <row r="96" spans="1:16" ht="12">
      <c r="A96" s="377"/>
      <c r="B96" s="363" t="s">
        <v>318</v>
      </c>
      <c r="C96" s="354">
        <v>-76991419</v>
      </c>
      <c r="D96" s="355">
        <v>-73870657</v>
      </c>
      <c r="E96" s="354">
        <v>-13736816</v>
      </c>
      <c r="F96" s="355">
        <v>-17081602</v>
      </c>
      <c r="G96" s="354">
        <v>0</v>
      </c>
      <c r="H96" s="355">
        <v>0</v>
      </c>
      <c r="I96" s="354">
        <v>-31286453</v>
      </c>
      <c r="J96" s="355">
        <v>-27130494</v>
      </c>
      <c r="K96" s="354">
        <v>-29343970</v>
      </c>
      <c r="L96" s="355">
        <v>-28542943</v>
      </c>
      <c r="M96" s="354">
        <v>0</v>
      </c>
      <c r="N96" s="355">
        <v>0</v>
      </c>
      <c r="O96" s="356">
        <v>-151358658</v>
      </c>
      <c r="P96" s="357">
        <v>-146625696</v>
      </c>
    </row>
    <row r="97" spans="15:16" ht="12">
      <c r="O97" s="362"/>
      <c r="P97" s="362"/>
    </row>
    <row r="98" spans="1:16" ht="12">
      <c r="A98" s="372" t="s">
        <v>317</v>
      </c>
      <c r="B98" s="380"/>
      <c r="C98" s="356">
        <v>354182624.84962493</v>
      </c>
      <c r="D98" s="357">
        <v>538486173</v>
      </c>
      <c r="E98" s="356">
        <v>34186608</v>
      </c>
      <c r="F98" s="357">
        <v>32053989</v>
      </c>
      <c r="G98" s="356">
        <v>0</v>
      </c>
      <c r="H98" s="357">
        <v>0</v>
      </c>
      <c r="I98" s="356">
        <v>193008424</v>
      </c>
      <c r="J98" s="357">
        <v>199133315</v>
      </c>
      <c r="K98" s="356">
        <v>54849105</v>
      </c>
      <c r="L98" s="357">
        <v>59267089</v>
      </c>
      <c r="M98" s="356">
        <v>0</v>
      </c>
      <c r="N98" s="357">
        <v>0</v>
      </c>
      <c r="O98" s="356">
        <v>636226761.849625</v>
      </c>
      <c r="P98" s="357">
        <v>828940566</v>
      </c>
    </row>
    <row r="99" spans="1:16" ht="12">
      <c r="A99" s="381"/>
      <c r="B99" s="382"/>
      <c r="O99" s="362"/>
      <c r="P99" s="362"/>
    </row>
    <row r="100" spans="1:16" ht="12">
      <c r="A100" s="372" t="s">
        <v>316</v>
      </c>
      <c r="B100" s="380"/>
      <c r="C100" s="356">
        <v>-54770661</v>
      </c>
      <c r="D100" s="357">
        <v>-62179304</v>
      </c>
      <c r="E100" s="356">
        <v>-1292899</v>
      </c>
      <c r="F100" s="357">
        <v>-25016383</v>
      </c>
      <c r="G100" s="356">
        <v>0</v>
      </c>
      <c r="H100" s="357">
        <v>0</v>
      </c>
      <c r="I100" s="356">
        <v>-26868850</v>
      </c>
      <c r="J100" s="357">
        <v>-33844879</v>
      </c>
      <c r="K100" s="356">
        <v>-9738870</v>
      </c>
      <c r="L100" s="357">
        <v>-19416847</v>
      </c>
      <c r="M100" s="356">
        <v>324423</v>
      </c>
      <c r="N100" s="357">
        <v>9761822</v>
      </c>
      <c r="O100" s="356">
        <v>-92346857</v>
      </c>
      <c r="P100" s="357">
        <v>-130695591</v>
      </c>
    </row>
    <row r="101" spans="1:16" ht="12">
      <c r="A101" s="377"/>
      <c r="B101" s="378" t="s">
        <v>315</v>
      </c>
      <c r="C101" s="354">
        <v>3410434</v>
      </c>
      <c r="D101" s="355">
        <v>9155958</v>
      </c>
      <c r="E101" s="354">
        <v>1148484</v>
      </c>
      <c r="F101" s="355">
        <v>2465964</v>
      </c>
      <c r="G101" s="354">
        <v>0</v>
      </c>
      <c r="H101" s="355">
        <v>0</v>
      </c>
      <c r="I101" s="354">
        <v>2928369</v>
      </c>
      <c r="J101" s="355">
        <v>9876360</v>
      </c>
      <c r="K101" s="354">
        <v>379493</v>
      </c>
      <c r="L101" s="355">
        <v>2352944</v>
      </c>
      <c r="M101" s="354">
        <v>-161349</v>
      </c>
      <c r="N101" s="355">
        <v>-187603</v>
      </c>
      <c r="O101" s="356">
        <v>7705431</v>
      </c>
      <c r="P101" s="357">
        <v>23663623</v>
      </c>
    </row>
    <row r="102" spans="1:16" ht="12">
      <c r="A102" s="377"/>
      <c r="B102" s="378" t="s">
        <v>314</v>
      </c>
      <c r="C102" s="354">
        <v>-56023361</v>
      </c>
      <c r="D102" s="355">
        <v>-63084575</v>
      </c>
      <c r="E102" s="354">
        <v>-12434420</v>
      </c>
      <c r="F102" s="355">
        <v>-12309407</v>
      </c>
      <c r="G102" s="354">
        <v>0</v>
      </c>
      <c r="H102" s="355">
        <v>0</v>
      </c>
      <c r="I102" s="354">
        <v>-29816365</v>
      </c>
      <c r="J102" s="355">
        <v>-43900887</v>
      </c>
      <c r="K102" s="354">
        <v>-10544717</v>
      </c>
      <c r="L102" s="355">
        <v>-22305318</v>
      </c>
      <c r="M102" s="354">
        <v>161349</v>
      </c>
      <c r="N102" s="355">
        <v>187603</v>
      </c>
      <c r="O102" s="356">
        <v>-108657514</v>
      </c>
      <c r="P102" s="357">
        <v>-141412584</v>
      </c>
    </row>
    <row r="103" spans="1:16" ht="12">
      <c r="A103" s="377"/>
      <c r="B103" s="378" t="s">
        <v>313</v>
      </c>
      <c r="C103" s="354">
        <v>-3086096</v>
      </c>
      <c r="D103" s="355">
        <v>11362985</v>
      </c>
      <c r="E103" s="354">
        <v>0</v>
      </c>
      <c r="F103" s="355">
        <v>0</v>
      </c>
      <c r="G103" s="354">
        <v>0</v>
      </c>
      <c r="H103" s="355">
        <v>0</v>
      </c>
      <c r="I103" s="354">
        <v>0</v>
      </c>
      <c r="J103" s="355">
        <v>0</v>
      </c>
      <c r="K103" s="354">
        <v>0</v>
      </c>
      <c r="L103" s="355">
        <v>0</v>
      </c>
      <c r="M103" s="354">
        <v>0</v>
      </c>
      <c r="N103" s="355">
        <v>0</v>
      </c>
      <c r="O103" s="356">
        <v>-3086096</v>
      </c>
      <c r="P103" s="357">
        <v>11362985</v>
      </c>
    </row>
    <row r="104" spans="1:16" ht="12">
      <c r="A104" s="377"/>
      <c r="B104" s="378" t="s">
        <v>312</v>
      </c>
      <c r="C104" s="356">
        <v>928362</v>
      </c>
      <c r="D104" s="357">
        <v>-19613672</v>
      </c>
      <c r="E104" s="356">
        <v>9993037</v>
      </c>
      <c r="F104" s="357">
        <v>-15172940</v>
      </c>
      <c r="G104" s="356">
        <v>0</v>
      </c>
      <c r="H104" s="357">
        <v>0</v>
      </c>
      <c r="I104" s="356">
        <v>19146</v>
      </c>
      <c r="J104" s="357">
        <v>179648</v>
      </c>
      <c r="K104" s="356">
        <v>426354</v>
      </c>
      <c r="L104" s="357">
        <v>535527</v>
      </c>
      <c r="M104" s="356">
        <v>324423</v>
      </c>
      <c r="N104" s="357">
        <v>9761822</v>
      </c>
      <c r="O104" s="356">
        <v>11691322</v>
      </c>
      <c r="P104" s="357">
        <v>-24309615</v>
      </c>
    </row>
    <row r="105" spans="1:16" ht="12">
      <c r="A105" s="377"/>
      <c r="B105" s="379" t="s">
        <v>311</v>
      </c>
      <c r="C105" s="354">
        <v>4370074</v>
      </c>
      <c r="D105" s="355">
        <v>13018401</v>
      </c>
      <c r="E105" s="354">
        <v>19229036</v>
      </c>
      <c r="F105" s="355">
        <v>2163529</v>
      </c>
      <c r="G105" s="354">
        <v>0</v>
      </c>
      <c r="H105" s="355">
        <v>0</v>
      </c>
      <c r="I105" s="354">
        <v>143141</v>
      </c>
      <c r="J105" s="355">
        <v>247911</v>
      </c>
      <c r="K105" s="354">
        <v>513646</v>
      </c>
      <c r="L105" s="355">
        <v>586360</v>
      </c>
      <c r="M105" s="354">
        <v>117281</v>
      </c>
      <c r="N105" s="355">
        <v>0</v>
      </c>
      <c r="O105" s="356">
        <v>24373178</v>
      </c>
      <c r="P105" s="357">
        <v>16016201</v>
      </c>
    </row>
    <row r="106" spans="1:16" ht="12">
      <c r="A106" s="377"/>
      <c r="B106" s="379" t="s">
        <v>310</v>
      </c>
      <c r="C106" s="354">
        <v>-3441712</v>
      </c>
      <c r="D106" s="355">
        <v>-32632073</v>
      </c>
      <c r="E106" s="354">
        <v>-9235999</v>
      </c>
      <c r="F106" s="355">
        <v>-17336469</v>
      </c>
      <c r="G106" s="354">
        <v>0</v>
      </c>
      <c r="H106" s="355">
        <v>0</v>
      </c>
      <c r="I106" s="354">
        <v>-123995</v>
      </c>
      <c r="J106" s="355">
        <v>-68263</v>
      </c>
      <c r="K106" s="354">
        <v>-87292</v>
      </c>
      <c r="L106" s="355">
        <v>-50833</v>
      </c>
      <c r="M106" s="354">
        <v>207142</v>
      </c>
      <c r="N106" s="355">
        <v>9761822</v>
      </c>
      <c r="O106" s="356">
        <v>-12681856</v>
      </c>
      <c r="P106" s="357">
        <v>-40325816</v>
      </c>
    </row>
    <row r="107" spans="15:16" ht="12">
      <c r="O107" s="362"/>
      <c r="P107" s="362"/>
    </row>
    <row r="108" spans="1:16" ht="12">
      <c r="A108" s="372" t="s">
        <v>309</v>
      </c>
      <c r="B108" s="363"/>
      <c r="C108" s="354">
        <v>60592057</v>
      </c>
      <c r="D108" s="355">
        <v>62365099</v>
      </c>
      <c r="E108" s="354">
        <v>112942</v>
      </c>
      <c r="F108" s="355">
        <v>189729</v>
      </c>
      <c r="G108" s="354">
        <v>0</v>
      </c>
      <c r="H108" s="355">
        <v>0</v>
      </c>
      <c r="I108" s="354">
        <v>0</v>
      </c>
      <c r="J108" s="355">
        <v>0</v>
      </c>
      <c r="K108" s="354">
        <v>6837822</v>
      </c>
      <c r="L108" s="355">
        <v>6939999</v>
      </c>
      <c r="M108" s="354">
        <v>0</v>
      </c>
      <c r="N108" s="355">
        <v>0</v>
      </c>
      <c r="O108" s="356">
        <v>67542821</v>
      </c>
      <c r="P108" s="357">
        <v>69494827</v>
      </c>
    </row>
    <row r="109" spans="1:16" ht="12" hidden="1">
      <c r="A109" s="372" t="s">
        <v>308</v>
      </c>
      <c r="B109" s="363"/>
      <c r="C109" s="354">
        <v>0</v>
      </c>
      <c r="D109" s="355">
        <v>0</v>
      </c>
      <c r="E109" s="354">
        <v>0</v>
      </c>
      <c r="F109" s="355">
        <v>0</v>
      </c>
      <c r="G109" s="354">
        <v>0</v>
      </c>
      <c r="H109" s="355">
        <v>0</v>
      </c>
      <c r="I109" s="354">
        <v>0</v>
      </c>
      <c r="J109" s="355">
        <v>0</v>
      </c>
      <c r="K109" s="354">
        <v>0</v>
      </c>
      <c r="L109" s="355">
        <v>0</v>
      </c>
      <c r="M109" s="354">
        <v>0</v>
      </c>
      <c r="N109" s="355">
        <v>0</v>
      </c>
      <c r="O109" s="356">
        <v>0</v>
      </c>
      <c r="P109" s="357">
        <v>0</v>
      </c>
    </row>
    <row r="110" spans="1:16" ht="12">
      <c r="A110" s="372" t="s">
        <v>307</v>
      </c>
      <c r="B110" s="363"/>
      <c r="C110" s="354">
        <v>138598</v>
      </c>
      <c r="D110" s="355">
        <v>-250789</v>
      </c>
      <c r="E110" s="354">
        <v>0</v>
      </c>
      <c r="F110" s="355">
        <v>0</v>
      </c>
      <c r="G110" s="354">
        <v>0</v>
      </c>
      <c r="H110" s="355">
        <v>0</v>
      </c>
      <c r="I110" s="354">
        <v>0</v>
      </c>
      <c r="J110" s="355">
        <v>0</v>
      </c>
      <c r="K110" s="354">
        <v>0</v>
      </c>
      <c r="L110" s="355">
        <v>0</v>
      </c>
      <c r="M110" s="354">
        <v>0</v>
      </c>
      <c r="N110" s="355">
        <v>0</v>
      </c>
      <c r="O110" s="356">
        <v>138598</v>
      </c>
      <c r="P110" s="357">
        <v>-250789</v>
      </c>
    </row>
    <row r="111" spans="1:16" ht="12">
      <c r="A111" s="372" t="s">
        <v>306</v>
      </c>
      <c r="B111" s="363"/>
      <c r="C111" s="354">
        <v>147350</v>
      </c>
      <c r="D111" s="355">
        <v>64896</v>
      </c>
      <c r="E111" s="354">
        <v>0</v>
      </c>
      <c r="F111" s="355">
        <v>0</v>
      </c>
      <c r="G111" s="354">
        <v>0</v>
      </c>
      <c r="H111" s="355">
        <v>0</v>
      </c>
      <c r="I111" s="354">
        <v>694562</v>
      </c>
      <c r="J111" s="355">
        <v>53791</v>
      </c>
      <c r="K111" s="354">
        <v>-8821</v>
      </c>
      <c r="L111" s="355">
        <v>-84784</v>
      </c>
      <c r="M111" s="354">
        <v>0</v>
      </c>
      <c r="N111" s="355">
        <v>0</v>
      </c>
      <c r="O111" s="356">
        <v>833091</v>
      </c>
      <c r="P111" s="357">
        <v>33903</v>
      </c>
    </row>
    <row r="112" spans="1:16" ht="12" hidden="1">
      <c r="A112" s="372" t="s">
        <v>305</v>
      </c>
      <c r="B112" s="363"/>
      <c r="C112" s="354">
        <v>0</v>
      </c>
      <c r="D112" s="355">
        <v>0</v>
      </c>
      <c r="E112" s="354">
        <v>0</v>
      </c>
      <c r="F112" s="355">
        <v>0</v>
      </c>
      <c r="G112" s="354">
        <v>0</v>
      </c>
      <c r="H112" s="355">
        <v>0</v>
      </c>
      <c r="I112" s="354">
        <v>0</v>
      </c>
      <c r="J112" s="355">
        <v>0</v>
      </c>
      <c r="K112" s="354">
        <v>0</v>
      </c>
      <c r="L112" s="355">
        <v>0</v>
      </c>
      <c r="M112" s="354">
        <v>0</v>
      </c>
      <c r="N112" s="355">
        <v>0</v>
      </c>
      <c r="O112" s="356">
        <v>0</v>
      </c>
      <c r="P112" s="357">
        <v>0</v>
      </c>
    </row>
    <row r="113" spans="15:16" ht="12">
      <c r="O113" s="362"/>
      <c r="P113" s="362"/>
    </row>
    <row r="114" spans="1:16" ht="12">
      <c r="A114" s="372" t="s">
        <v>304</v>
      </c>
      <c r="B114" s="380"/>
      <c r="C114" s="356">
        <v>360289968.84962493</v>
      </c>
      <c r="D114" s="357">
        <v>538486075</v>
      </c>
      <c r="E114" s="356">
        <v>33006651</v>
      </c>
      <c r="F114" s="357">
        <v>7227335</v>
      </c>
      <c r="G114" s="356">
        <v>0</v>
      </c>
      <c r="H114" s="357">
        <v>0</v>
      </c>
      <c r="I114" s="356">
        <v>166834136</v>
      </c>
      <c r="J114" s="357">
        <v>165342227</v>
      </c>
      <c r="K114" s="356">
        <v>51939236</v>
      </c>
      <c r="L114" s="357">
        <v>46705457</v>
      </c>
      <c r="M114" s="356">
        <v>324423</v>
      </c>
      <c r="N114" s="357">
        <v>9761822</v>
      </c>
      <c r="O114" s="356">
        <v>612394414.849625</v>
      </c>
      <c r="P114" s="357">
        <v>767522916</v>
      </c>
    </row>
    <row r="115" spans="15:16" ht="12">
      <c r="O115" s="362"/>
      <c r="P115" s="362"/>
    </row>
    <row r="116" spans="1:16" ht="12">
      <c r="A116" s="377"/>
      <c r="B116" s="363" t="s">
        <v>303</v>
      </c>
      <c r="C116" s="354">
        <v>-63946112</v>
      </c>
      <c r="D116" s="355">
        <v>-71007856</v>
      </c>
      <c r="E116" s="354">
        <v>-11353200</v>
      </c>
      <c r="F116" s="355">
        <v>-2222758</v>
      </c>
      <c r="G116" s="354">
        <v>0</v>
      </c>
      <c r="H116" s="355">
        <v>0</v>
      </c>
      <c r="I116" s="354">
        <v>-56786460</v>
      </c>
      <c r="J116" s="355">
        <v>-55037273</v>
      </c>
      <c r="K116" s="354">
        <v>-16874964</v>
      </c>
      <c r="L116" s="355">
        <v>-15170331</v>
      </c>
      <c r="M116" s="354">
        <v>0</v>
      </c>
      <c r="N116" s="355">
        <v>0</v>
      </c>
      <c r="O116" s="356">
        <v>-148960736</v>
      </c>
      <c r="P116" s="357">
        <v>-143438218</v>
      </c>
    </row>
    <row r="117" spans="15:16" ht="12">
      <c r="O117" s="362"/>
      <c r="P117" s="362"/>
    </row>
    <row r="118" spans="1:16" ht="12">
      <c r="A118" s="383" t="s">
        <v>302</v>
      </c>
      <c r="B118" s="380"/>
      <c r="C118" s="356">
        <v>296343856.84962493</v>
      </c>
      <c r="D118" s="357">
        <v>467478219</v>
      </c>
      <c r="E118" s="356">
        <v>21653451</v>
      </c>
      <c r="F118" s="357">
        <v>5004577</v>
      </c>
      <c r="G118" s="356">
        <v>0</v>
      </c>
      <c r="H118" s="357">
        <v>0</v>
      </c>
      <c r="I118" s="356">
        <v>110047676</v>
      </c>
      <c r="J118" s="357">
        <v>110304954</v>
      </c>
      <c r="K118" s="356">
        <v>35064272</v>
      </c>
      <c r="L118" s="357">
        <v>31535126</v>
      </c>
      <c r="M118" s="356">
        <v>324423</v>
      </c>
      <c r="N118" s="357">
        <v>9761822</v>
      </c>
      <c r="O118" s="356">
        <v>463433678.849625</v>
      </c>
      <c r="P118" s="357">
        <v>624084698</v>
      </c>
    </row>
    <row r="119" spans="1:16" ht="12" hidden="1">
      <c r="A119" s="377"/>
      <c r="B119" s="363" t="s">
        <v>301</v>
      </c>
      <c r="C119" s="354">
        <v>0</v>
      </c>
      <c r="D119" s="355"/>
      <c r="E119" s="354">
        <v>0</v>
      </c>
      <c r="F119" s="355"/>
      <c r="G119" s="354"/>
      <c r="H119" s="355"/>
      <c r="I119" s="354">
        <v>0</v>
      </c>
      <c r="J119" s="355"/>
      <c r="K119" s="354">
        <v>0</v>
      </c>
      <c r="L119" s="355">
        <v>0</v>
      </c>
      <c r="M119" s="354">
        <v>0</v>
      </c>
      <c r="N119" s="355">
        <v>0</v>
      </c>
      <c r="O119" s="356">
        <v>0</v>
      </c>
      <c r="P119" s="357">
        <v>0</v>
      </c>
    </row>
    <row r="120" spans="1:16" ht="12">
      <c r="A120" s="372" t="s">
        <v>300</v>
      </c>
      <c r="B120" s="363"/>
      <c r="C120" s="356">
        <v>296343856.84962493</v>
      </c>
      <c r="D120" s="357">
        <v>467478219</v>
      </c>
      <c r="E120" s="356">
        <v>21653451</v>
      </c>
      <c r="F120" s="357">
        <v>5004577</v>
      </c>
      <c r="G120" s="356">
        <v>0</v>
      </c>
      <c r="H120" s="357">
        <v>0</v>
      </c>
      <c r="I120" s="356">
        <v>110047676</v>
      </c>
      <c r="J120" s="357">
        <v>110304954</v>
      </c>
      <c r="K120" s="356">
        <v>35064272</v>
      </c>
      <c r="L120" s="357">
        <v>31535126</v>
      </c>
      <c r="M120" s="356">
        <v>324423</v>
      </c>
      <c r="N120" s="357">
        <v>9761822</v>
      </c>
      <c r="O120" s="356">
        <v>463433678.849625</v>
      </c>
      <c r="P120" s="357">
        <v>624084698</v>
      </c>
    </row>
    <row r="121" spans="15:16" ht="12">
      <c r="O121" s="362"/>
      <c r="P121" s="362"/>
    </row>
    <row r="122" spans="1:16" ht="12">
      <c r="A122" s="377"/>
      <c r="B122" s="380" t="s">
        <v>299</v>
      </c>
      <c r="C122" s="356">
        <v>296343856.84962493</v>
      </c>
      <c r="D122" s="357">
        <v>467478219</v>
      </c>
      <c r="E122" s="356">
        <v>21653451</v>
      </c>
      <c r="F122" s="357">
        <v>5004577</v>
      </c>
      <c r="G122" s="356">
        <v>0</v>
      </c>
      <c r="H122" s="357">
        <v>0</v>
      </c>
      <c r="I122" s="356">
        <v>110047676</v>
      </c>
      <c r="J122" s="357">
        <v>110304954</v>
      </c>
      <c r="K122" s="356">
        <v>35064272</v>
      </c>
      <c r="L122" s="357">
        <v>31535126</v>
      </c>
      <c r="M122" s="356">
        <v>324423</v>
      </c>
      <c r="N122" s="357">
        <v>9761822</v>
      </c>
      <c r="O122" s="356">
        <v>463433678.849625</v>
      </c>
      <c r="P122" s="357">
        <v>624084698</v>
      </c>
    </row>
    <row r="123" spans="1:16" ht="12">
      <c r="A123" s="377"/>
      <c r="B123" s="380" t="s">
        <v>298</v>
      </c>
      <c r="C123" s="356">
        <v>0</v>
      </c>
      <c r="D123" s="357">
        <v>0</v>
      </c>
      <c r="E123" s="356">
        <v>0</v>
      </c>
      <c r="F123" s="357">
        <v>0</v>
      </c>
      <c r="G123" s="356">
        <v>0</v>
      </c>
      <c r="H123" s="357">
        <v>0</v>
      </c>
      <c r="I123" s="356">
        <v>0</v>
      </c>
      <c r="J123" s="357">
        <v>0</v>
      </c>
      <c r="K123" s="356">
        <v>0</v>
      </c>
      <c r="L123" s="357">
        <v>0</v>
      </c>
      <c r="M123" s="356">
        <v>0</v>
      </c>
      <c r="N123" s="357">
        <v>0</v>
      </c>
      <c r="O123" s="356">
        <v>351524546.849625</v>
      </c>
      <c r="P123" s="357">
        <v>509184016</v>
      </c>
    </row>
    <row r="124" spans="1:16" ht="12">
      <c r="A124" s="377"/>
      <c r="B124" s="380" t="s">
        <v>297</v>
      </c>
      <c r="C124" s="356">
        <v>0</v>
      </c>
      <c r="D124" s="357">
        <v>0</v>
      </c>
      <c r="E124" s="356">
        <v>0</v>
      </c>
      <c r="F124" s="357">
        <v>0</v>
      </c>
      <c r="G124" s="356">
        <v>0</v>
      </c>
      <c r="H124" s="357">
        <v>0</v>
      </c>
      <c r="I124" s="356">
        <v>0</v>
      </c>
      <c r="J124" s="357">
        <v>0</v>
      </c>
      <c r="K124" s="356">
        <v>0</v>
      </c>
      <c r="L124" s="357">
        <v>0</v>
      </c>
      <c r="M124" s="356">
        <v>0</v>
      </c>
      <c r="N124" s="357">
        <v>0</v>
      </c>
      <c r="O124" s="356">
        <v>111909132</v>
      </c>
      <c r="P124" s="357">
        <v>114900682</v>
      </c>
    </row>
  </sheetData>
  <mergeCells count="28">
    <mergeCell ref="O71:P71"/>
    <mergeCell ref="A72:B73"/>
    <mergeCell ref="O33:P33"/>
    <mergeCell ref="A34:B35"/>
    <mergeCell ref="A58:B58"/>
    <mergeCell ref="A71:B71"/>
    <mergeCell ref="C71:D71"/>
    <mergeCell ref="E71:F71"/>
    <mergeCell ref="G71:H71"/>
    <mergeCell ref="I71:J71"/>
    <mergeCell ref="K71:L71"/>
    <mergeCell ref="M71:N71"/>
    <mergeCell ref="G33:H33"/>
    <mergeCell ref="I33:J33"/>
    <mergeCell ref="K33:L33"/>
    <mergeCell ref="M33:N33"/>
    <mergeCell ref="A4:B5"/>
    <mergeCell ref="A33:B33"/>
    <mergeCell ref="C33:D33"/>
    <mergeCell ref="E33:F33"/>
    <mergeCell ref="I3:J3"/>
    <mergeCell ref="K3:L3"/>
    <mergeCell ref="M3:N3"/>
    <mergeCell ref="O3:P3"/>
    <mergeCell ref="A3:B3"/>
    <mergeCell ref="C3:D3"/>
    <mergeCell ref="E3:F3"/>
    <mergeCell ref="G3:H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SheetLayoutView="71" zoomScalePageLayoutView="0" workbookViewId="0" topLeftCell="A1">
      <selection activeCell="A1" sqref="A1"/>
    </sheetView>
  </sheetViews>
  <sheetFormatPr defaultColWidth="12" defaultRowHeight="12"/>
  <cols>
    <col min="1" max="1" width="59.33203125" style="0" bestFit="1" customWidth="1"/>
    <col min="2" max="3" width="12.83203125" style="0" customWidth="1"/>
    <col min="4" max="4" width="16" style="0" customWidth="1"/>
    <col min="5" max="5" width="12.83203125" style="0" customWidth="1"/>
    <col min="6" max="6" width="3.5" style="0" customWidth="1"/>
    <col min="7" max="7" width="17.83203125" style="0" customWidth="1"/>
  </cols>
  <sheetData>
    <row r="1" spans="1:7" ht="12.75">
      <c r="A1" s="163" t="s">
        <v>91</v>
      </c>
      <c r="B1" s="171"/>
      <c r="C1" s="171"/>
      <c r="D1" s="171"/>
      <c r="E1" s="171"/>
      <c r="F1" s="171"/>
      <c r="G1" s="169"/>
    </row>
    <row r="2" spans="1:7" ht="12.75">
      <c r="A2" s="84" t="s">
        <v>92</v>
      </c>
      <c r="B2" s="330" t="s">
        <v>41</v>
      </c>
      <c r="C2" s="330"/>
      <c r="D2" s="330"/>
      <c r="E2" s="330"/>
      <c r="F2" s="13"/>
      <c r="G2" s="109" t="s">
        <v>42</v>
      </c>
    </row>
    <row r="3" spans="1:7" ht="12.75">
      <c r="A3" s="85"/>
      <c r="B3" s="172" t="s">
        <v>93</v>
      </c>
      <c r="C3" s="173" t="s">
        <v>44</v>
      </c>
      <c r="D3" s="174" t="s">
        <v>94</v>
      </c>
      <c r="E3" s="174" t="s">
        <v>1</v>
      </c>
      <c r="G3" s="174" t="s">
        <v>44</v>
      </c>
    </row>
    <row r="4" spans="1:7" ht="12.75">
      <c r="A4" s="14"/>
      <c r="B4" s="1"/>
      <c r="C4" s="1"/>
      <c r="D4" s="1"/>
      <c r="E4" s="1"/>
      <c r="F4" s="1"/>
      <c r="G4" s="1"/>
    </row>
    <row r="5" spans="1:7" ht="12.75">
      <c r="A5" s="130" t="s">
        <v>95</v>
      </c>
      <c r="B5" s="131"/>
      <c r="C5" s="131"/>
      <c r="D5" s="132"/>
      <c r="E5" s="153"/>
      <c r="F5" s="153"/>
      <c r="G5" s="131"/>
    </row>
    <row r="6" spans="1:7" ht="12.75">
      <c r="A6" s="110" t="s">
        <v>96</v>
      </c>
      <c r="B6" s="1">
        <v>446438.229</v>
      </c>
      <c r="C6" s="1">
        <v>101626.149</v>
      </c>
      <c r="D6" s="1">
        <v>-344812.08</v>
      </c>
      <c r="E6" s="6">
        <v>-0.7723623507161613</v>
      </c>
      <c r="F6" s="1"/>
      <c r="G6" s="1">
        <v>210123.33092112065</v>
      </c>
    </row>
    <row r="7" spans="1:7" ht="12.75">
      <c r="A7" s="110" t="s">
        <v>97</v>
      </c>
      <c r="B7" s="1">
        <v>1536.149</v>
      </c>
      <c r="C7" s="1">
        <v>914.163</v>
      </c>
      <c r="D7" s="1">
        <v>-621.9859999999999</v>
      </c>
      <c r="E7" s="6">
        <v>-0.4048995247205837</v>
      </c>
      <c r="F7" s="1"/>
      <c r="G7" s="1">
        <v>1890.1333609014785</v>
      </c>
    </row>
    <row r="8" spans="1:7" ht="12.75">
      <c r="A8" s="110" t="s">
        <v>98</v>
      </c>
      <c r="B8" s="1">
        <v>12388.674</v>
      </c>
      <c r="C8" s="1">
        <v>9209.913</v>
      </c>
      <c r="D8" s="1">
        <v>-3178.7610000000004</v>
      </c>
      <c r="E8" s="6">
        <v>-0.2565860559410959</v>
      </c>
      <c r="F8" s="1"/>
      <c r="G8" s="1">
        <v>19042.516282435645</v>
      </c>
    </row>
    <row r="9" spans="1:7" ht="12.75">
      <c r="A9" s="110" t="s">
        <v>99</v>
      </c>
      <c r="B9" s="1">
        <v>328265.468</v>
      </c>
      <c r="C9" s="1">
        <v>377312.88651</v>
      </c>
      <c r="D9" s="1">
        <v>49047.41850999999</v>
      </c>
      <c r="E9" s="6">
        <v>0.14941388385695198</v>
      </c>
      <c r="F9" s="1"/>
      <c r="G9" s="1">
        <v>780136.2276646335</v>
      </c>
    </row>
    <row r="10" spans="1:7" ht="12.75">
      <c r="A10" s="110" t="s">
        <v>100</v>
      </c>
      <c r="B10" s="1">
        <v>69160.836</v>
      </c>
      <c r="C10" s="1">
        <v>81800.53</v>
      </c>
      <c r="D10" s="1">
        <v>12639.694000000003</v>
      </c>
      <c r="E10" s="6">
        <v>0.18275797013211356</v>
      </c>
      <c r="F10" s="1"/>
      <c r="G10" s="1">
        <v>169131.66546056033</v>
      </c>
    </row>
    <row r="11" spans="1:7" ht="12.75">
      <c r="A11" s="110" t="s">
        <v>101</v>
      </c>
      <c r="B11" s="1">
        <v>40179.588</v>
      </c>
      <c r="C11" s="1">
        <v>44182.662</v>
      </c>
      <c r="D11" s="1">
        <v>4003.0739999999932</v>
      </c>
      <c r="E11" s="6">
        <v>0.09962954323971647</v>
      </c>
      <c r="F11" s="1"/>
      <c r="G11" s="1">
        <v>91352.55246562598</v>
      </c>
    </row>
    <row r="12" spans="1:7" ht="12.75">
      <c r="A12" s="110" t="s">
        <v>102</v>
      </c>
      <c r="B12" s="1">
        <v>44392.298</v>
      </c>
      <c r="C12" s="1">
        <v>67776.042</v>
      </c>
      <c r="D12" s="1">
        <v>23383.744</v>
      </c>
      <c r="E12" s="6">
        <v>0.5267522758114481</v>
      </c>
      <c r="F12" s="1"/>
      <c r="G12" s="1">
        <v>140134.48154657293</v>
      </c>
    </row>
    <row r="13" spans="1:7" ht="12.75">
      <c r="A13" s="7" t="s">
        <v>103</v>
      </c>
      <c r="B13" s="8">
        <v>942361.242</v>
      </c>
      <c r="C13" s="8">
        <v>682822.34551</v>
      </c>
      <c r="D13" s="9">
        <v>-259538.89648999996</v>
      </c>
      <c r="E13" s="154">
        <v>-0.2754133817506896</v>
      </c>
      <c r="F13" s="153"/>
      <c r="G13" s="8">
        <v>1411810.9077018506</v>
      </c>
    </row>
    <row r="14" spans="1:7" ht="12.75">
      <c r="A14" s="110"/>
      <c r="B14" s="1"/>
      <c r="C14" s="1"/>
      <c r="D14" s="1"/>
      <c r="E14" s="6"/>
      <c r="F14" s="1"/>
      <c r="G14" s="1"/>
    </row>
    <row r="15" spans="1:7" ht="12.75">
      <c r="A15" s="110"/>
      <c r="B15" s="1"/>
      <c r="C15" s="1"/>
      <c r="D15" s="1"/>
      <c r="E15" s="6"/>
      <c r="F15" s="1"/>
      <c r="G15" s="1"/>
    </row>
    <row r="16" spans="1:7" ht="12.75">
      <c r="A16" s="110" t="s">
        <v>104</v>
      </c>
      <c r="B16" s="1">
        <v>4141.795</v>
      </c>
      <c r="C16" s="1">
        <v>16677.438</v>
      </c>
      <c r="D16" s="1">
        <v>12535.642999999998</v>
      </c>
      <c r="E16" s="6">
        <v>3.026620825028761</v>
      </c>
      <c r="F16" s="1"/>
      <c r="G16" s="1">
        <v>34482.4521864985</v>
      </c>
    </row>
    <row r="17" spans="1:7" ht="12.75">
      <c r="A17" s="110" t="s">
        <v>105</v>
      </c>
      <c r="B17" s="1">
        <v>11938.376</v>
      </c>
      <c r="C17" s="1">
        <v>12149.859</v>
      </c>
      <c r="D17" s="1">
        <v>211.48300000000017</v>
      </c>
      <c r="E17" s="6">
        <v>0.01771455347025426</v>
      </c>
      <c r="F17" s="1"/>
      <c r="G17" s="1">
        <v>25121.180605809986</v>
      </c>
    </row>
    <row r="18" spans="1:7" ht="12.75">
      <c r="A18" s="110" t="s">
        <v>106</v>
      </c>
      <c r="B18" s="1">
        <v>66716.465</v>
      </c>
      <c r="C18" s="1">
        <v>71205.386</v>
      </c>
      <c r="D18" s="1">
        <v>4488.921000000002</v>
      </c>
      <c r="E18" s="6">
        <v>0.06728355586585713</v>
      </c>
      <c r="F18" s="1"/>
      <c r="G18" s="1">
        <v>147225.03049726042</v>
      </c>
    </row>
    <row r="19" spans="1:7" ht="12.75">
      <c r="A19" s="110" t="s">
        <v>107</v>
      </c>
      <c r="B19" s="1">
        <v>574097.291</v>
      </c>
      <c r="C19" s="1">
        <v>565128.3717</v>
      </c>
      <c r="D19" s="1">
        <v>-8968.91929999995</v>
      </c>
      <c r="E19" s="6">
        <v>-0.015622646963509101</v>
      </c>
      <c r="F19" s="1"/>
      <c r="G19" s="1">
        <v>1168465.567455805</v>
      </c>
    </row>
    <row r="20" spans="1:7" ht="12.75">
      <c r="A20" s="110" t="s">
        <v>108</v>
      </c>
      <c r="B20" s="1">
        <v>42638.575</v>
      </c>
      <c r="C20" s="1">
        <v>43063.52</v>
      </c>
      <c r="D20" s="1">
        <v>424.945</v>
      </c>
      <c r="E20" s="6">
        <v>0.009966210174706818</v>
      </c>
      <c r="F20" s="1"/>
      <c r="G20" s="1">
        <v>89038.60229504807</v>
      </c>
    </row>
    <row r="21" spans="1:7" ht="12.75">
      <c r="A21" s="110" t="s">
        <v>109</v>
      </c>
      <c r="B21" s="1">
        <v>105545.38244</v>
      </c>
      <c r="C21" s="1">
        <v>104830.6622572</v>
      </c>
      <c r="D21" s="1">
        <v>-714.7201827999961</v>
      </c>
      <c r="E21" s="6">
        <v>-0.006771685944729011</v>
      </c>
      <c r="F21" s="1"/>
      <c r="G21" s="1">
        <v>216749.01738281816</v>
      </c>
    </row>
    <row r="22" spans="1:7" ht="12.75">
      <c r="A22" s="110" t="s">
        <v>110</v>
      </c>
      <c r="B22" s="1">
        <v>4326989.36</v>
      </c>
      <c r="C22" s="1">
        <v>4355329.492198625</v>
      </c>
      <c r="D22" s="1">
        <v>28340.132198624313</v>
      </c>
      <c r="E22" s="6">
        <v>0.006549619109445721</v>
      </c>
      <c r="F22" s="1"/>
      <c r="G22" s="1">
        <v>9005126.625035925</v>
      </c>
    </row>
    <row r="23" spans="1:7" ht="12.75">
      <c r="A23" s="110" t="s">
        <v>111</v>
      </c>
      <c r="B23" s="1">
        <v>94924.126</v>
      </c>
      <c r="C23" s="1">
        <v>102315.832</v>
      </c>
      <c r="D23" s="1">
        <v>7391.705999999991</v>
      </c>
      <c r="E23" s="6">
        <v>0.0778696239984342</v>
      </c>
      <c r="F23" s="1"/>
      <c r="G23" s="1">
        <v>211549.32699266</v>
      </c>
    </row>
    <row r="24" spans="1:7" ht="12.75">
      <c r="A24" s="7" t="s">
        <v>112</v>
      </c>
      <c r="B24" s="8">
        <v>5226991.370440001</v>
      </c>
      <c r="C24" s="8">
        <v>5270700.561155825</v>
      </c>
      <c r="D24" s="9">
        <v>43709.190715824254</v>
      </c>
      <c r="E24" s="154">
        <v>0.008362208317964925</v>
      </c>
      <c r="F24" s="153"/>
      <c r="G24" s="8">
        <v>10897757.802451825</v>
      </c>
    </row>
    <row r="25" spans="1:7" ht="12.75">
      <c r="A25" s="110"/>
      <c r="B25" s="1"/>
      <c r="C25" s="1"/>
      <c r="D25" s="1"/>
      <c r="E25" s="6"/>
      <c r="F25" s="1"/>
      <c r="G25" s="1"/>
    </row>
    <row r="26" spans="1:7" ht="12.75">
      <c r="A26" s="10" t="s">
        <v>113</v>
      </c>
      <c r="B26" s="11">
        <v>6169352.61244</v>
      </c>
      <c r="C26" s="11">
        <v>5953522.906665825</v>
      </c>
      <c r="D26" s="12">
        <v>-215829.705774175</v>
      </c>
      <c r="E26" s="155">
        <v>-0.034984174083188546</v>
      </c>
      <c r="F26" s="153"/>
      <c r="G26" s="11">
        <v>12309568.710153675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50.66015625" style="0" bestFit="1" customWidth="1"/>
    <col min="2" max="3" width="12.83203125" style="0" customWidth="1"/>
    <col min="4" max="4" width="16.83203125" style="0" customWidth="1"/>
    <col min="5" max="5" width="12.83203125" style="0" customWidth="1"/>
    <col min="6" max="6" width="1.66796875" style="0" customWidth="1"/>
    <col min="7" max="7" width="16.16015625" style="0" customWidth="1"/>
  </cols>
  <sheetData>
    <row r="1" spans="1:7" ht="12.75">
      <c r="A1" s="163" t="s">
        <v>114</v>
      </c>
      <c r="B1" s="171"/>
      <c r="C1" s="171"/>
      <c r="D1" s="171"/>
      <c r="E1" s="171"/>
      <c r="F1" s="171"/>
      <c r="G1" s="171"/>
    </row>
    <row r="2" spans="1:7" ht="12.75" customHeight="1">
      <c r="A2" s="84" t="s">
        <v>115</v>
      </c>
      <c r="B2" s="330" t="s">
        <v>41</v>
      </c>
      <c r="C2" s="330"/>
      <c r="D2" s="330"/>
      <c r="E2" s="330"/>
      <c r="F2" s="13"/>
      <c r="G2" s="109" t="s">
        <v>42</v>
      </c>
    </row>
    <row r="3" spans="1:7" ht="12.75">
      <c r="A3" s="85"/>
      <c r="B3" s="172" t="s">
        <v>93</v>
      </c>
      <c r="C3" s="173" t="s">
        <v>44</v>
      </c>
      <c r="D3" s="174" t="s">
        <v>94</v>
      </c>
      <c r="E3" s="174" t="s">
        <v>1</v>
      </c>
      <c r="G3" s="174" t="s">
        <v>44</v>
      </c>
    </row>
    <row r="4" spans="1:7" ht="12.75">
      <c r="A4" s="1"/>
      <c r="B4" s="1"/>
      <c r="C4" s="1"/>
      <c r="D4" s="1"/>
      <c r="E4" s="1"/>
      <c r="F4" s="1"/>
      <c r="G4" s="1"/>
    </row>
    <row r="5" spans="1:7" ht="21" customHeight="1">
      <c r="A5" s="320"/>
      <c r="B5" s="131"/>
      <c r="C5" s="131"/>
      <c r="D5" s="132"/>
      <c r="E5" s="153"/>
      <c r="F5" s="153"/>
      <c r="G5" s="131"/>
    </row>
    <row r="6" spans="1:7" ht="12.75">
      <c r="A6" s="14" t="s">
        <v>116</v>
      </c>
      <c r="B6" s="1">
        <v>348548.785</v>
      </c>
      <c r="C6" s="1">
        <v>240787.488</v>
      </c>
      <c r="D6" s="1">
        <v>-107761.29699999996</v>
      </c>
      <c r="E6" s="6">
        <v>-0.3091713459853259</v>
      </c>
      <c r="F6" s="1"/>
      <c r="G6" s="1">
        <v>497854.82890520006</v>
      </c>
    </row>
    <row r="7" spans="1:7" ht="12.75">
      <c r="A7" s="14" t="s">
        <v>117</v>
      </c>
      <c r="B7" s="1">
        <v>373871.856</v>
      </c>
      <c r="C7" s="1">
        <v>289154.434</v>
      </c>
      <c r="D7" s="1">
        <v>-84717.42200000002</v>
      </c>
      <c r="E7" s="6">
        <v>-0.22659480953281494</v>
      </c>
      <c r="F7" s="1"/>
      <c r="G7" s="1">
        <v>597858.852475964</v>
      </c>
    </row>
    <row r="8" spans="1:7" ht="12.75">
      <c r="A8" s="14" t="s">
        <v>118</v>
      </c>
      <c r="B8" s="1">
        <v>90554.059</v>
      </c>
      <c r="C8" s="1">
        <v>105636.714</v>
      </c>
      <c r="D8" s="1">
        <v>15082.655000000013</v>
      </c>
      <c r="E8" s="6">
        <v>0.16655967900897756</v>
      </c>
      <c r="F8" s="1"/>
      <c r="G8" s="1">
        <v>218415.61873255455</v>
      </c>
    </row>
    <row r="9" spans="1:7" ht="12.75">
      <c r="A9" s="14" t="s">
        <v>119</v>
      </c>
      <c r="B9" s="1">
        <v>33393.224</v>
      </c>
      <c r="C9" s="1">
        <v>37875.718</v>
      </c>
      <c r="D9" s="1">
        <v>4482.493999999999</v>
      </c>
      <c r="E9" s="6">
        <v>0.1342336397348156</v>
      </c>
      <c r="F9" s="1"/>
      <c r="G9" s="1">
        <v>78312.24645921637</v>
      </c>
    </row>
    <row r="10" spans="1:7" ht="12.75">
      <c r="A10" s="14" t="s">
        <v>120</v>
      </c>
      <c r="B10" s="1">
        <v>123945.432</v>
      </c>
      <c r="C10" s="1">
        <v>40138.317</v>
      </c>
      <c r="D10" s="1">
        <v>-83807.11499999999</v>
      </c>
      <c r="E10" s="6">
        <v>-0.6761613852779987</v>
      </c>
      <c r="F10" s="1"/>
      <c r="G10" s="1">
        <v>82990.4207588132</v>
      </c>
    </row>
    <row r="11" spans="1:7" ht="12.75">
      <c r="A11" s="14" t="s">
        <v>121</v>
      </c>
      <c r="B11" s="1">
        <v>3448.733</v>
      </c>
      <c r="C11" s="1">
        <v>3417.349</v>
      </c>
      <c r="D11" s="1">
        <v>-31.384000000000015</v>
      </c>
      <c r="E11" s="6">
        <v>-0.009100153592638228</v>
      </c>
      <c r="F11" s="1"/>
      <c r="G11" s="1">
        <v>7065.74795823426</v>
      </c>
    </row>
    <row r="12" spans="1:7" ht="12.75">
      <c r="A12" s="14" t="s">
        <v>122</v>
      </c>
      <c r="B12" s="1">
        <v>7339.592</v>
      </c>
      <c r="C12" s="1">
        <v>13342.682</v>
      </c>
      <c r="D12" s="1">
        <v>6003.09</v>
      </c>
      <c r="E12" s="6">
        <v>0.8179051369612917</v>
      </c>
      <c r="F12" s="1"/>
      <c r="G12" s="1">
        <v>27587.474413315416</v>
      </c>
    </row>
    <row r="13" spans="1:7" ht="12.75">
      <c r="A13" s="7" t="s">
        <v>123</v>
      </c>
      <c r="B13" s="8">
        <v>981101.6810000001</v>
      </c>
      <c r="C13" s="8">
        <v>730352.7020000002</v>
      </c>
      <c r="D13" s="9">
        <v>-250748.97899999993</v>
      </c>
      <c r="E13" s="154">
        <v>-0.25557899232668824</v>
      </c>
      <c r="F13" s="153"/>
      <c r="G13" s="8">
        <v>1510085.1897032983</v>
      </c>
    </row>
    <row r="14" spans="1:7" ht="12.75">
      <c r="A14" s="169"/>
      <c r="B14" s="169"/>
      <c r="C14" s="169"/>
      <c r="D14" s="169"/>
      <c r="E14" s="169"/>
      <c r="F14" s="169"/>
      <c r="G14" s="169"/>
    </row>
    <row r="15" spans="1:7" ht="12.75">
      <c r="A15" s="320"/>
      <c r="B15" s="131"/>
      <c r="C15" s="131"/>
      <c r="D15" s="132"/>
      <c r="E15" s="153"/>
      <c r="F15" s="153"/>
      <c r="G15" s="131"/>
    </row>
    <row r="16" spans="1:7" ht="14.25" customHeight="1">
      <c r="A16" s="14" t="s">
        <v>124</v>
      </c>
      <c r="B16" s="1">
        <v>1807698.972</v>
      </c>
      <c r="C16" s="1">
        <v>1665930.148</v>
      </c>
      <c r="D16" s="1">
        <v>-141768.82400000002</v>
      </c>
      <c r="E16" s="6">
        <v>-0.078425017768943</v>
      </c>
      <c r="F16" s="1"/>
      <c r="G16" s="1">
        <v>3444495.292050036</v>
      </c>
    </row>
    <row r="17" spans="1:7" ht="12.75">
      <c r="A17" s="14" t="s">
        <v>125</v>
      </c>
      <c r="B17" s="1">
        <v>7569.739</v>
      </c>
      <c r="C17" s="1">
        <v>2560.718</v>
      </c>
      <c r="D17" s="1">
        <v>-5009.021</v>
      </c>
      <c r="E17" s="6">
        <v>-0.6617164739761834</v>
      </c>
      <c r="F17" s="1"/>
      <c r="G17" s="1">
        <v>5294.568386229712</v>
      </c>
    </row>
    <row r="18" spans="1:7" ht="15.75" customHeight="1">
      <c r="A18" s="14" t="s">
        <v>119</v>
      </c>
      <c r="B18" s="1">
        <v>20160.585</v>
      </c>
      <c r="C18" s="1">
        <v>20743.429</v>
      </c>
      <c r="D18" s="1">
        <v>582.844000000001</v>
      </c>
      <c r="E18" s="6">
        <v>0.02891007379002152</v>
      </c>
      <c r="F18" s="1"/>
      <c r="G18" s="1">
        <v>42889.33939832524</v>
      </c>
    </row>
    <row r="19" spans="1:7" ht="12.75">
      <c r="A19" s="14" t="s">
        <v>126</v>
      </c>
      <c r="B19" s="1">
        <v>347876.619</v>
      </c>
      <c r="C19" s="1">
        <v>350317.791</v>
      </c>
      <c r="D19" s="1">
        <v>2441.1720000000205</v>
      </c>
      <c r="E19" s="6">
        <v>0.007017350022020366</v>
      </c>
      <c r="F19" s="1"/>
      <c r="G19" s="1">
        <v>724320.8745994004</v>
      </c>
    </row>
    <row r="20" spans="1:7" ht="12.75">
      <c r="A20" s="14" t="s">
        <v>127</v>
      </c>
      <c r="B20" s="1">
        <v>28231.131</v>
      </c>
      <c r="C20" s="1">
        <v>31055.294</v>
      </c>
      <c r="D20" s="1">
        <v>2824.1630000000005</v>
      </c>
      <c r="E20" s="6">
        <v>0.10003718944168409</v>
      </c>
      <c r="F20" s="1"/>
      <c r="G20" s="1">
        <v>64210.26362038665</v>
      </c>
    </row>
    <row r="21" spans="1:7" ht="12.75">
      <c r="A21" s="14" t="s">
        <v>128</v>
      </c>
      <c r="B21" s="1">
        <v>21712.033</v>
      </c>
      <c r="C21" s="1">
        <v>23139.094</v>
      </c>
      <c r="D21" s="1">
        <v>1427.0610000000015</v>
      </c>
      <c r="E21" s="6">
        <v>0.06572673318984001</v>
      </c>
      <c r="F21" s="1"/>
      <c r="G21" s="1">
        <v>47842.64240669906</v>
      </c>
    </row>
    <row r="22" spans="1:7" ht="12.75">
      <c r="A22" s="7" t="s">
        <v>129</v>
      </c>
      <c r="B22" s="8">
        <v>2233249.079</v>
      </c>
      <c r="C22" s="8">
        <v>2093746.4740000002</v>
      </c>
      <c r="D22" s="9">
        <v>-139502.60499999975</v>
      </c>
      <c r="E22" s="154">
        <v>-0.06246620957410893</v>
      </c>
      <c r="F22" s="153"/>
      <c r="G22" s="8">
        <v>4329052.980461078</v>
      </c>
    </row>
    <row r="23" spans="1:7" ht="12.75">
      <c r="A23" s="1"/>
      <c r="B23" s="1"/>
      <c r="C23" s="1"/>
      <c r="D23" s="1"/>
      <c r="E23" s="6"/>
      <c r="F23" s="1"/>
      <c r="G23" s="1"/>
    </row>
    <row r="24" spans="1:7" ht="12.75">
      <c r="A24" s="168" t="s">
        <v>130</v>
      </c>
      <c r="B24" s="169"/>
      <c r="C24" s="169"/>
      <c r="D24" s="169"/>
      <c r="E24" s="169"/>
      <c r="F24" s="169"/>
      <c r="G24" s="169"/>
    </row>
    <row r="25" spans="1:7" ht="12.75">
      <c r="A25" s="110" t="s">
        <v>131</v>
      </c>
      <c r="B25" s="1">
        <v>1331714.085</v>
      </c>
      <c r="C25" s="1">
        <v>1331714.085</v>
      </c>
      <c r="D25" s="1">
        <v>0</v>
      </c>
      <c r="E25" s="6">
        <v>0</v>
      </c>
      <c r="F25" s="1"/>
      <c r="G25" s="1">
        <v>2753466.5253799236</v>
      </c>
    </row>
    <row r="26" spans="1:7" ht="12.75">
      <c r="A26" s="110" t="s">
        <v>132</v>
      </c>
      <c r="B26" s="1">
        <v>1106819.324</v>
      </c>
      <c r="C26" s="1">
        <v>1320885.831</v>
      </c>
      <c r="D26" s="1">
        <v>214066.50699999998</v>
      </c>
      <c r="E26" s="6">
        <v>0.1934069114608266</v>
      </c>
      <c r="F26" s="1"/>
      <c r="G26" s="1">
        <v>2731077.9096454047</v>
      </c>
    </row>
    <row r="27" spans="1:7" ht="12.75">
      <c r="A27" s="110" t="s">
        <v>133</v>
      </c>
      <c r="B27" s="1">
        <v>206008.557</v>
      </c>
      <c r="C27" s="1">
        <v>206008.557</v>
      </c>
      <c r="D27" s="1">
        <v>0</v>
      </c>
      <c r="E27" s="6">
        <v>0</v>
      </c>
      <c r="F27" s="1"/>
      <c r="G27" s="1">
        <v>425945.5329267032</v>
      </c>
    </row>
    <row r="28" spans="1:7" ht="12.75">
      <c r="A28" s="110" t="s">
        <v>134</v>
      </c>
      <c r="B28" s="1">
        <v>0</v>
      </c>
      <c r="C28" s="1">
        <v>0</v>
      </c>
      <c r="D28" s="1">
        <v>0</v>
      </c>
      <c r="E28" s="6" t="s">
        <v>0</v>
      </c>
      <c r="F28" s="1"/>
      <c r="G28" s="1">
        <v>0</v>
      </c>
    </row>
    <row r="29" spans="1:7" ht="13.5" customHeight="1">
      <c r="A29" s="110" t="s">
        <v>135</v>
      </c>
      <c r="B29" s="1">
        <v>-575456.324</v>
      </c>
      <c r="C29" s="1">
        <v>-579020.042</v>
      </c>
      <c r="D29" s="1">
        <v>-3563.7179999999935</v>
      </c>
      <c r="E29" s="6">
        <v>-0.006192855741385498</v>
      </c>
      <c r="F29" s="1"/>
      <c r="G29" s="1">
        <v>-1197188.1360487957</v>
      </c>
    </row>
    <row r="31" spans="1:7" ht="12.75">
      <c r="A31" s="133" t="s">
        <v>136</v>
      </c>
      <c r="B31" s="4">
        <v>2069085.642</v>
      </c>
      <c r="C31" s="4">
        <v>2279588.4310000003</v>
      </c>
      <c r="D31" s="4">
        <v>210502.78900000034</v>
      </c>
      <c r="E31" s="5">
        <v>0.10173710779633371</v>
      </c>
      <c r="F31" s="4"/>
      <c r="G31" s="4">
        <v>4713301.831903237</v>
      </c>
    </row>
    <row r="32" spans="1:7" ht="12.75">
      <c r="A32" s="133" t="s">
        <v>137</v>
      </c>
      <c r="B32" s="4">
        <v>885916.21</v>
      </c>
      <c r="C32" s="4">
        <v>849835.3</v>
      </c>
      <c r="D32" s="4">
        <v>-36080.909999999916</v>
      </c>
      <c r="E32" s="5">
        <v>-0.0407272263366757</v>
      </c>
      <c r="F32" s="4"/>
      <c r="G32" s="4">
        <v>1757128.7087770083</v>
      </c>
    </row>
    <row r="33" spans="1:7" ht="12.75">
      <c r="A33" s="7" t="s">
        <v>138</v>
      </c>
      <c r="B33" s="8">
        <v>2955001.852</v>
      </c>
      <c r="C33" s="8">
        <v>3129423.7310000006</v>
      </c>
      <c r="D33" s="9">
        <v>174421.87900000066</v>
      </c>
      <c r="E33" s="154">
        <v>0.05902597958845565</v>
      </c>
      <c r="F33" s="153"/>
      <c r="G33" s="8">
        <v>6470430.5406802455</v>
      </c>
    </row>
    <row r="34" spans="1:7" ht="12.75">
      <c r="A34" s="1"/>
      <c r="B34" s="1"/>
      <c r="C34" s="1"/>
      <c r="D34" s="1"/>
      <c r="E34" s="6"/>
      <c r="F34" s="1"/>
      <c r="G34" s="1"/>
    </row>
    <row r="35" spans="1:7" ht="12.75">
      <c r="A35" s="10" t="s">
        <v>139</v>
      </c>
      <c r="B35" s="11">
        <v>6169352.612</v>
      </c>
      <c r="C35" s="11">
        <v>5953522.9070000015</v>
      </c>
      <c r="D35" s="12">
        <v>-215829.7049999982</v>
      </c>
      <c r="E35" s="155">
        <v>-0.034984173960196104</v>
      </c>
      <c r="F35" s="153"/>
      <c r="G35" s="11">
        <v>12309568.710844623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PageLayoutView="0" workbookViewId="0" topLeftCell="A1">
      <selection activeCell="A1" sqref="A1"/>
    </sheetView>
  </sheetViews>
  <sheetFormatPr defaultColWidth="12" defaultRowHeight="12"/>
  <cols>
    <col min="1" max="1" width="34.5" style="0" customWidth="1"/>
    <col min="2" max="2" width="14.83203125" style="0" bestFit="1" customWidth="1"/>
    <col min="3" max="3" width="15.5" style="0" bestFit="1" customWidth="1"/>
    <col min="4" max="4" width="14.83203125" style="0" bestFit="1" customWidth="1"/>
    <col min="5" max="6" width="15.5" style="0" bestFit="1" customWidth="1"/>
    <col min="7" max="7" width="14.83203125" style="0" bestFit="1" customWidth="1"/>
    <col min="8" max="8" width="17.33203125" style="0" bestFit="1" customWidth="1"/>
    <col min="9" max="9" width="18" style="0" bestFit="1" customWidth="1"/>
  </cols>
  <sheetData>
    <row r="1" spans="1:9" ht="16.5" thickBot="1">
      <c r="A1" s="163" t="s">
        <v>140</v>
      </c>
      <c r="B1" s="175"/>
      <c r="C1" s="176"/>
      <c r="D1" s="176"/>
      <c r="E1" s="176"/>
      <c r="F1" s="177"/>
      <c r="G1" s="177"/>
      <c r="H1" s="176"/>
      <c r="I1" s="176"/>
    </row>
    <row r="2" spans="1:9" ht="16.5" thickBot="1">
      <c r="A2" s="111" t="s">
        <v>141</v>
      </c>
      <c r="B2" s="112">
        <v>2010</v>
      </c>
      <c r="C2" s="112">
        <v>2011</v>
      </c>
      <c r="D2" s="112">
        <v>2012</v>
      </c>
      <c r="E2" s="112">
        <v>2013</v>
      </c>
      <c r="F2" s="112">
        <v>2014</v>
      </c>
      <c r="G2" s="112">
        <v>2015</v>
      </c>
      <c r="H2" s="112" t="s">
        <v>4</v>
      </c>
      <c r="I2" s="112" t="s">
        <v>5</v>
      </c>
    </row>
    <row r="3" spans="1:9" ht="15.75">
      <c r="A3" s="178" t="s">
        <v>6</v>
      </c>
      <c r="B3" s="179">
        <v>35.20957776359001</v>
      </c>
      <c r="C3" s="179">
        <v>79.34151970763789</v>
      </c>
      <c r="D3" s="179">
        <v>44.41532328365239</v>
      </c>
      <c r="E3" s="179">
        <v>420.9891292411249</v>
      </c>
      <c r="F3" s="179">
        <v>178.6414217129006</v>
      </c>
      <c r="G3" s="179">
        <v>221.2824633519759</v>
      </c>
      <c r="H3" s="179">
        <v>1136.334870485868</v>
      </c>
      <c r="I3" s="179">
        <v>2116.2143055467495</v>
      </c>
    </row>
    <row r="4" spans="1:9" ht="16.5" thickBot="1">
      <c r="A4" s="180" t="s">
        <v>7</v>
      </c>
      <c r="B4" s="181">
        <v>35.20957776359001</v>
      </c>
      <c r="C4" s="181">
        <v>79.34151970763789</v>
      </c>
      <c r="D4" s="181">
        <v>44.41532328365239</v>
      </c>
      <c r="E4" s="181">
        <v>420.9891292411249</v>
      </c>
      <c r="F4" s="181">
        <v>178.6414217129006</v>
      </c>
      <c r="G4" s="181">
        <v>221.2824633519759</v>
      </c>
      <c r="H4" s="181">
        <v>1136.334870485868</v>
      </c>
      <c r="I4" s="181">
        <v>2116.2143055467495</v>
      </c>
    </row>
    <row r="5" spans="1:9" ht="15.75">
      <c r="A5" s="178" t="s">
        <v>2</v>
      </c>
      <c r="B5" s="179">
        <v>51.01727596868667</v>
      </c>
      <c r="C5" s="179">
        <v>119.95481653553549</v>
      </c>
      <c r="D5" s="179">
        <v>38.07412100023757</v>
      </c>
      <c r="E5" s="179">
        <v>24.65221341825056</v>
      </c>
      <c r="F5" s="179">
        <v>42.47148069244291</v>
      </c>
      <c r="G5" s="179">
        <v>13.51273672877784</v>
      </c>
      <c r="H5" s="179">
        <v>0</v>
      </c>
      <c r="I5" s="179">
        <v>289.68264434393103</v>
      </c>
    </row>
    <row r="6" spans="1:9" ht="15.75">
      <c r="A6" s="182" t="s">
        <v>8</v>
      </c>
      <c r="B6" s="183">
        <v>35.20669967531845</v>
      </c>
      <c r="C6" s="183">
        <v>56.55555244184106</v>
      </c>
      <c r="D6" s="183">
        <v>25.953214624510526</v>
      </c>
      <c r="E6" s="183">
        <v>24.65221341825056</v>
      </c>
      <c r="F6" s="183">
        <v>42.47148069244291</v>
      </c>
      <c r="G6" s="183">
        <v>13.51273672877784</v>
      </c>
      <c r="H6" s="183">
        <v>0</v>
      </c>
      <c r="I6" s="183">
        <v>198.35189758114134</v>
      </c>
    </row>
    <row r="7" spans="1:9" ht="15.75">
      <c r="A7" s="182" t="s">
        <v>9</v>
      </c>
      <c r="B7" s="183">
        <v>15.535576293368226</v>
      </c>
      <c r="C7" s="183">
        <v>63.39926409369442</v>
      </c>
      <c r="D7" s="183">
        <v>12.120906375727044</v>
      </c>
      <c r="E7" s="183">
        <v>0</v>
      </c>
      <c r="F7" s="183">
        <v>0</v>
      </c>
      <c r="G7" s="183">
        <v>0</v>
      </c>
      <c r="H7" s="183">
        <v>0</v>
      </c>
      <c r="I7" s="183">
        <v>91.0557467627897</v>
      </c>
    </row>
    <row r="8" spans="1:9" ht="16.5" thickBot="1">
      <c r="A8" s="182" t="s">
        <v>35</v>
      </c>
      <c r="B8" s="183">
        <v>0.275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183">
        <v>0</v>
      </c>
      <c r="I8" s="183">
        <v>0.275</v>
      </c>
    </row>
    <row r="9" spans="1:9" ht="15.75">
      <c r="A9" s="178" t="s">
        <v>88</v>
      </c>
      <c r="B9" s="179">
        <v>31.687947931956522</v>
      </c>
      <c r="C9" s="179">
        <v>59.09510598883751</v>
      </c>
      <c r="D9" s="179">
        <v>69.96376014183785</v>
      </c>
      <c r="E9" s="179">
        <v>49.53994515737587</v>
      </c>
      <c r="F9" s="179">
        <v>48.433391963534</v>
      </c>
      <c r="G9" s="179">
        <v>32.431826865600485</v>
      </c>
      <c r="H9" s="179">
        <v>158.17894474879438</v>
      </c>
      <c r="I9" s="179">
        <v>449.3309227979366</v>
      </c>
    </row>
    <row r="10" spans="1:9" ht="16.5" thickBot="1">
      <c r="A10" s="180" t="s">
        <v>10</v>
      </c>
      <c r="B10" s="183">
        <v>31.687947931956522</v>
      </c>
      <c r="C10" s="183">
        <v>59.09510598883751</v>
      </c>
      <c r="D10" s="183">
        <v>69.96376014183785</v>
      </c>
      <c r="E10" s="183">
        <v>49.53994515737587</v>
      </c>
      <c r="F10" s="183">
        <v>48.433391963534</v>
      </c>
      <c r="G10" s="183">
        <v>32.431826865600485</v>
      </c>
      <c r="H10" s="183">
        <v>158.17894474879438</v>
      </c>
      <c r="I10" s="183">
        <v>449.3309227979366</v>
      </c>
    </row>
    <row r="11" spans="1:9" ht="15.75">
      <c r="A11" s="178" t="s">
        <v>3</v>
      </c>
      <c r="B11" s="179">
        <v>88.78037953612252</v>
      </c>
      <c r="C11" s="179">
        <v>133.17056930418377</v>
      </c>
      <c r="D11" s="179">
        <v>169.24262200588169</v>
      </c>
      <c r="E11" s="179">
        <v>0</v>
      </c>
      <c r="F11" s="179">
        <v>78.60392853179447</v>
      </c>
      <c r="G11" s="179">
        <v>138.71934302519142</v>
      </c>
      <c r="H11" s="179">
        <v>384.7186771723449</v>
      </c>
      <c r="I11" s="179">
        <v>993.2355195755188</v>
      </c>
    </row>
    <row r="12" spans="1:9" ht="16.5" thickBot="1">
      <c r="A12" s="182" t="s">
        <v>11</v>
      </c>
      <c r="B12" s="181">
        <v>88.78037953612252</v>
      </c>
      <c r="C12" s="181">
        <v>133.17056930418377</v>
      </c>
      <c r="D12" s="181">
        <v>169.24262200588169</v>
      </c>
      <c r="E12" s="181">
        <v>0</v>
      </c>
      <c r="F12" s="181">
        <v>78.60392853179447</v>
      </c>
      <c r="G12" s="181">
        <v>138.71934302519142</v>
      </c>
      <c r="H12" s="181">
        <v>384.7186771723449</v>
      </c>
      <c r="I12" s="181">
        <v>993.2355195755188</v>
      </c>
    </row>
    <row r="13" spans="1:9" ht="16.5" thickBot="1">
      <c r="A13" s="111" t="s">
        <v>5</v>
      </c>
      <c r="B13" s="148">
        <v>206.69518120035573</v>
      </c>
      <c r="C13" s="148">
        <v>391.56201153619463</v>
      </c>
      <c r="D13" s="148">
        <v>321.6958264316095</v>
      </c>
      <c r="E13" s="148">
        <v>495.1812878167513</v>
      </c>
      <c r="F13" s="148">
        <v>348.15022290067196</v>
      </c>
      <c r="G13" s="148">
        <v>405.94636997154566</v>
      </c>
      <c r="H13" s="148">
        <v>1679.2324924070072</v>
      </c>
      <c r="I13" s="148">
        <v>3848.463392264136</v>
      </c>
    </row>
    <row r="14" spans="1:9" ht="23.25">
      <c r="A14" s="184"/>
      <c r="B14" s="185"/>
      <c r="C14" s="186"/>
      <c r="D14" s="186"/>
      <c r="E14" s="186"/>
      <c r="F14" s="186"/>
      <c r="G14" s="186"/>
      <c r="H14" s="186"/>
      <c r="I14" s="186"/>
    </row>
    <row r="15" spans="1:9" ht="16.5" thickBot="1">
      <c r="A15" s="163" t="s">
        <v>142</v>
      </c>
      <c r="B15" s="186"/>
      <c r="C15" s="186"/>
      <c r="D15" s="186"/>
      <c r="E15" s="186"/>
      <c r="F15" s="186"/>
      <c r="G15" s="186"/>
      <c r="H15" s="186"/>
      <c r="I15" s="186"/>
    </row>
    <row r="16" spans="1:9" ht="16.5" thickBot="1">
      <c r="A16" s="111" t="s">
        <v>41</v>
      </c>
      <c r="B16" s="112">
        <v>2010</v>
      </c>
      <c r="C16" s="112">
        <v>2011</v>
      </c>
      <c r="D16" s="112">
        <v>2012</v>
      </c>
      <c r="E16" s="112">
        <v>2013</v>
      </c>
      <c r="F16" s="112">
        <v>2014</v>
      </c>
      <c r="G16" s="112">
        <v>2015</v>
      </c>
      <c r="H16" s="112" t="s">
        <v>4</v>
      </c>
      <c r="I16" s="112" t="s">
        <v>5</v>
      </c>
    </row>
    <row r="17" spans="1:9" ht="15.75">
      <c r="A17" s="178" t="s">
        <v>6</v>
      </c>
      <c r="B17" s="179">
        <v>17029.11228536031</v>
      </c>
      <c r="C17" s="179">
        <v>38373.52600659906</v>
      </c>
      <c r="D17" s="179">
        <v>21481.471106138477</v>
      </c>
      <c r="E17" s="179">
        <v>203611.39235747003</v>
      </c>
      <c r="F17" s="179">
        <v>86399.92361144438</v>
      </c>
      <c r="G17" s="179">
        <v>107023.26340018315</v>
      </c>
      <c r="H17" s="179">
        <v>549588.36011049</v>
      </c>
      <c r="I17" s="179">
        <v>1023507.0488776853</v>
      </c>
    </row>
    <row r="18" spans="1:9" ht="16.5" thickBot="1">
      <c r="A18" s="180" t="s">
        <v>7</v>
      </c>
      <c r="B18" s="181">
        <v>17029.11228536031</v>
      </c>
      <c r="C18" s="181">
        <v>38373.52600659906</v>
      </c>
      <c r="D18" s="181">
        <v>21481.471106138477</v>
      </c>
      <c r="E18" s="181">
        <v>203611.39235747003</v>
      </c>
      <c r="F18" s="181">
        <v>86399.92361144438</v>
      </c>
      <c r="G18" s="181">
        <v>107023.26340018315</v>
      </c>
      <c r="H18" s="181">
        <v>549588.36011049</v>
      </c>
      <c r="I18" s="181">
        <v>1023507.0488776853</v>
      </c>
    </row>
    <row r="19" spans="1:9" ht="15.75">
      <c r="A19" s="178" t="s">
        <v>2</v>
      </c>
      <c r="B19" s="179">
        <v>24674.505522255306</v>
      </c>
      <c r="C19" s="179">
        <v>58016.147017411735</v>
      </c>
      <c r="D19" s="179">
        <v>18414.548621764898</v>
      </c>
      <c r="E19" s="179">
        <v>11923.043019736884</v>
      </c>
      <c r="F19" s="179">
        <v>20541.331636900013</v>
      </c>
      <c r="G19" s="179">
        <v>6535.435118873402</v>
      </c>
      <c r="H19" s="179">
        <v>0</v>
      </c>
      <c r="I19" s="179">
        <v>140105.01093694224</v>
      </c>
    </row>
    <row r="20" spans="1:9" ht="15.75">
      <c r="A20" s="182" t="s">
        <v>8</v>
      </c>
      <c r="B20" s="183">
        <v>17027.720297967768</v>
      </c>
      <c r="C20" s="183">
        <v>27353.092938496426</v>
      </c>
      <c r="D20" s="183">
        <v>12552.272253144516</v>
      </c>
      <c r="E20" s="183">
        <v>11923.043019736884</v>
      </c>
      <c r="F20" s="183">
        <v>20541.331636900013</v>
      </c>
      <c r="G20" s="183">
        <v>6535.435118873402</v>
      </c>
      <c r="H20" s="183">
        <v>0</v>
      </c>
      <c r="I20" s="183">
        <v>95932.895265119</v>
      </c>
    </row>
    <row r="21" spans="1:9" ht="15.75">
      <c r="A21" s="182" t="s">
        <v>9</v>
      </c>
      <c r="B21" s="183">
        <v>7513.781474287543</v>
      </c>
      <c r="C21" s="183">
        <v>30663.054078915306</v>
      </c>
      <c r="D21" s="183">
        <v>5862.276368620384</v>
      </c>
      <c r="E21" s="183">
        <v>0</v>
      </c>
      <c r="F21" s="183">
        <v>0</v>
      </c>
      <c r="G21" s="183">
        <v>0</v>
      </c>
      <c r="H21" s="183">
        <v>0</v>
      </c>
      <c r="I21" s="183">
        <v>44039.111921823234</v>
      </c>
    </row>
    <row r="22" spans="1:9" ht="16.5" thickBot="1">
      <c r="A22" s="182" t="s">
        <v>35</v>
      </c>
      <c r="B22" s="183">
        <v>133.00375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133.00375</v>
      </c>
    </row>
    <row r="23" spans="1:9" ht="15.75">
      <c r="A23" s="178" t="s">
        <v>88</v>
      </c>
      <c r="B23" s="179">
        <v>15325.876017290771</v>
      </c>
      <c r="C23" s="179">
        <v>28581.34801150126</v>
      </c>
      <c r="D23" s="179">
        <v>33837.97259259988</v>
      </c>
      <c r="E23" s="179">
        <v>23959.994475364838</v>
      </c>
      <c r="F23" s="179">
        <v>23424.810023163216</v>
      </c>
      <c r="G23" s="179">
        <v>15685.653063547674</v>
      </c>
      <c r="H23" s="179">
        <v>76503.2466277544</v>
      </c>
      <c r="I23" s="179">
        <v>217318.900811222</v>
      </c>
    </row>
    <row r="24" spans="1:9" ht="16.5" thickBot="1">
      <c r="A24" s="180" t="s">
        <v>10</v>
      </c>
      <c r="B24" s="181">
        <v>15325.876017290771</v>
      </c>
      <c r="C24" s="181">
        <v>28581.34801150126</v>
      </c>
      <c r="D24" s="181">
        <v>33837.97259259988</v>
      </c>
      <c r="E24" s="181">
        <v>23959.994475364838</v>
      </c>
      <c r="F24" s="181">
        <v>23424.810023163216</v>
      </c>
      <c r="G24" s="181">
        <v>15685.653063547674</v>
      </c>
      <c r="H24" s="181">
        <v>76503.2466277544</v>
      </c>
      <c r="I24" s="181">
        <v>217318.900811222</v>
      </c>
    </row>
    <row r="25" spans="1:9" ht="15.75">
      <c r="A25" s="178" t="s">
        <v>3</v>
      </c>
      <c r="B25" s="179">
        <v>42938.63056264566</v>
      </c>
      <c r="C25" s="179">
        <v>64407.945843968475</v>
      </c>
      <c r="D25" s="179">
        <v>81854.19413314467</v>
      </c>
      <c r="E25" s="179">
        <v>0</v>
      </c>
      <c r="F25" s="179">
        <v>38016.790034402395</v>
      </c>
      <c r="G25" s="179">
        <v>67091.61025413383</v>
      </c>
      <c r="H25" s="179">
        <v>186069.1882144046</v>
      </c>
      <c r="I25" s="179">
        <v>480378.3590426996</v>
      </c>
    </row>
    <row r="26" spans="1:9" ht="16.5" thickBot="1">
      <c r="A26" s="182" t="s">
        <v>11</v>
      </c>
      <c r="B26" s="181">
        <v>42938.63056264566</v>
      </c>
      <c r="C26" s="181">
        <v>64407.945843968475</v>
      </c>
      <c r="D26" s="181">
        <v>81854.19413314467</v>
      </c>
      <c r="E26" s="181">
        <v>0</v>
      </c>
      <c r="F26" s="181">
        <v>38016.790034402395</v>
      </c>
      <c r="G26" s="181">
        <v>67091.61025413383</v>
      </c>
      <c r="H26" s="181">
        <v>186069.1882144046</v>
      </c>
      <c r="I26" s="181">
        <v>480378.3590426996</v>
      </c>
    </row>
    <row r="27" spans="1:9" ht="16.5" thickBot="1">
      <c r="A27" s="111" t="s">
        <v>5</v>
      </c>
      <c r="B27" s="148">
        <v>99968.12438755204</v>
      </c>
      <c r="C27" s="148">
        <v>189378.96687948052</v>
      </c>
      <c r="D27" s="148">
        <v>155588.1864536479</v>
      </c>
      <c r="E27" s="148">
        <v>239494.42985257175</v>
      </c>
      <c r="F27" s="148">
        <v>168382.85530591</v>
      </c>
      <c r="G27" s="148">
        <v>196335.96183673805</v>
      </c>
      <c r="H27" s="148">
        <v>812160.7949526489</v>
      </c>
      <c r="I27" s="148">
        <v>1861309.3196685493</v>
      </c>
    </row>
  </sheetData>
  <sheetProtection/>
  <printOptions/>
  <pageMargins left="0.75" right="0.75" top="1" bottom="1" header="0" footer="0"/>
  <pageSetup fitToHeight="1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33.5" style="0" customWidth="1"/>
    <col min="2" max="2" width="14.33203125" style="0" customWidth="1"/>
    <col min="3" max="4" width="12.83203125" style="0" customWidth="1"/>
    <col min="5" max="5" width="15.66015625" style="0" customWidth="1"/>
    <col min="6" max="6" width="12.83203125" style="0" customWidth="1"/>
  </cols>
  <sheetData>
    <row r="1" spans="1:6" ht="12.75">
      <c r="A1" s="187" t="s">
        <v>143</v>
      </c>
      <c r="B1" s="13"/>
      <c r="C1" s="13"/>
      <c r="D1" s="13"/>
      <c r="E1" s="13"/>
      <c r="F1" s="13"/>
    </row>
    <row r="2" spans="1:6" ht="12.75">
      <c r="A2" s="26" t="s">
        <v>144</v>
      </c>
      <c r="B2" s="27" t="s">
        <v>145</v>
      </c>
      <c r="C2" s="35" t="s">
        <v>93</v>
      </c>
      <c r="D2" s="35" t="s">
        <v>44</v>
      </c>
      <c r="E2" s="36" t="s">
        <v>94</v>
      </c>
      <c r="F2" s="51" t="s">
        <v>1</v>
      </c>
    </row>
    <row r="3" spans="1:6" ht="12.75">
      <c r="A3" s="28" t="s">
        <v>146</v>
      </c>
      <c r="B3" s="13" t="s">
        <v>147</v>
      </c>
      <c r="C3" s="29">
        <v>0.96</v>
      </c>
      <c r="D3" s="29">
        <v>0.93</v>
      </c>
      <c r="E3" s="29">
        <v>-0.029999999999999916</v>
      </c>
      <c r="F3" s="188">
        <v>-0.031249999999999913</v>
      </c>
    </row>
    <row r="4" spans="1:6" ht="12.75">
      <c r="A4" s="28" t="s">
        <v>148</v>
      </c>
      <c r="B4" s="13" t="s">
        <v>147</v>
      </c>
      <c r="C4" s="29">
        <v>0.91</v>
      </c>
      <c r="D4" s="29">
        <v>0.86</v>
      </c>
      <c r="E4" s="29">
        <v>-0.05</v>
      </c>
      <c r="F4" s="188">
        <v>-0.05494505494505499</v>
      </c>
    </row>
    <row r="5" spans="1:6" ht="12.75">
      <c r="A5" s="28" t="s">
        <v>149</v>
      </c>
      <c r="B5" s="13" t="s">
        <v>82</v>
      </c>
      <c r="C5" s="189">
        <v>-38740.43900000013</v>
      </c>
      <c r="D5" s="189">
        <v>-47530.35624000011</v>
      </c>
      <c r="E5" s="189">
        <v>-8789.91723999998</v>
      </c>
      <c r="F5" s="188">
        <v>-0.2268925563801678</v>
      </c>
    </row>
    <row r="6" spans="1:6" ht="12.75">
      <c r="A6" s="28" t="s">
        <v>149</v>
      </c>
      <c r="B6" s="13" t="s">
        <v>150</v>
      </c>
      <c r="C6" s="189">
        <v>-80100.15300320507</v>
      </c>
      <c r="D6" s="189">
        <v>-98274.28148454484</v>
      </c>
      <c r="E6" s="189">
        <v>-18174.12848133978</v>
      </c>
      <c r="F6" s="188">
        <v>-0.2268925563801679</v>
      </c>
    </row>
    <row r="7" spans="1:6" ht="12.75">
      <c r="A7" s="28" t="s">
        <v>151</v>
      </c>
      <c r="B7" s="13" t="s">
        <v>147</v>
      </c>
      <c r="C7" s="29">
        <v>1.09</v>
      </c>
      <c r="D7" s="29">
        <v>0.9</v>
      </c>
      <c r="E7" s="29">
        <v>-0.19</v>
      </c>
      <c r="F7" s="188">
        <v>-0.17431192660550462</v>
      </c>
    </row>
    <row r="8" spans="1:6" ht="12.75">
      <c r="A8" s="28" t="s">
        <v>152</v>
      </c>
      <c r="B8" s="13" t="s">
        <v>13</v>
      </c>
      <c r="C8" s="30">
        <v>30.522545741087704</v>
      </c>
      <c r="D8" s="30">
        <v>25.861439570585876</v>
      </c>
      <c r="E8" s="29">
        <v>-4.661106170501828</v>
      </c>
      <c r="F8" s="188">
        <v>-0.15271026899395596</v>
      </c>
    </row>
    <row r="9" spans="1:6" ht="12.75">
      <c r="A9" s="31" t="s">
        <v>153</v>
      </c>
      <c r="B9" s="32" t="s">
        <v>13</v>
      </c>
      <c r="C9" s="33">
        <v>69.4774542589123</v>
      </c>
      <c r="D9" s="33">
        <v>74.13856042941413</v>
      </c>
      <c r="E9" s="34">
        <v>4.661106170501824</v>
      </c>
      <c r="F9" s="156">
        <v>0.06708803913758707</v>
      </c>
    </row>
    <row r="10" spans="1:6" ht="13.5">
      <c r="A10" s="190" t="s">
        <v>154</v>
      </c>
      <c r="B10" s="191"/>
      <c r="C10" s="191"/>
      <c r="D10" s="191"/>
      <c r="E10" s="191"/>
      <c r="F10" s="191"/>
    </row>
    <row r="11" spans="1:6" ht="13.5">
      <c r="A11" s="190" t="s">
        <v>155</v>
      </c>
      <c r="B11" s="191"/>
      <c r="C11" s="191"/>
      <c r="D11" s="191"/>
      <c r="E11" s="191"/>
      <c r="F11" s="192"/>
    </row>
    <row r="12" spans="1:6" ht="13.5">
      <c r="A12" s="190"/>
      <c r="B12" s="191"/>
      <c r="C12" s="191"/>
      <c r="D12" s="191"/>
      <c r="E12" s="191"/>
      <c r="F12" s="192"/>
    </row>
    <row r="13" spans="1:6" ht="13.5">
      <c r="A13" s="193" t="s">
        <v>156</v>
      </c>
      <c r="B13" s="194"/>
      <c r="C13" s="194"/>
      <c r="D13" s="194"/>
      <c r="E13" s="194"/>
      <c r="F13" s="194"/>
    </row>
    <row r="14" spans="1:6" ht="12.75">
      <c r="A14" s="26" t="s">
        <v>144</v>
      </c>
      <c r="B14" s="27" t="s">
        <v>145</v>
      </c>
      <c r="C14" s="35" t="s">
        <v>43</v>
      </c>
      <c r="D14" s="35" t="s">
        <v>44</v>
      </c>
      <c r="E14" s="36" t="s">
        <v>45</v>
      </c>
      <c r="F14" s="51" t="s">
        <v>1</v>
      </c>
    </row>
    <row r="15" spans="1:6" ht="12.75">
      <c r="A15" s="28" t="s">
        <v>157</v>
      </c>
      <c r="B15" s="13" t="s">
        <v>147</v>
      </c>
      <c r="C15" s="29">
        <v>6.32</v>
      </c>
      <c r="D15" s="29">
        <v>7.87</v>
      </c>
      <c r="E15" s="29">
        <v>1.55</v>
      </c>
      <c r="F15" s="188">
        <v>0.245253164556962</v>
      </c>
    </row>
    <row r="16" spans="1:6" ht="12.75">
      <c r="A16" s="28" t="s">
        <v>158</v>
      </c>
      <c r="B16" s="13" t="s">
        <v>13</v>
      </c>
      <c r="C16" s="29">
        <v>44.11483960990097</v>
      </c>
      <c r="D16" s="29">
        <v>34.40439739821345</v>
      </c>
      <c r="E16" s="29">
        <v>-9.710442211687521</v>
      </c>
      <c r="F16" s="188">
        <v>-0.22011736407873386</v>
      </c>
    </row>
    <row r="17" spans="1:6" ht="12.75">
      <c r="A17" s="28" t="s">
        <v>159</v>
      </c>
      <c r="B17" s="13" t="s">
        <v>13</v>
      </c>
      <c r="C17" s="195">
        <v>0.3405062514023754</v>
      </c>
      <c r="D17" s="195">
        <v>0.2175113111318226</v>
      </c>
      <c r="E17" s="196">
        <v>-0.1229949402705528</v>
      </c>
      <c r="F17" s="188">
        <v>-0.3612119888078354</v>
      </c>
    </row>
    <row r="18" spans="1:6" ht="12.75">
      <c r="A18" s="31" t="s">
        <v>160</v>
      </c>
      <c r="B18" s="32" t="s">
        <v>13</v>
      </c>
      <c r="C18" s="197">
        <v>0.12688702251914777</v>
      </c>
      <c r="D18" s="197">
        <v>0.09807181667161828</v>
      </c>
      <c r="E18" s="198">
        <v>-0.028815205847529488</v>
      </c>
      <c r="F18" s="156">
        <v>-0.22709340384420446</v>
      </c>
    </row>
    <row r="19" spans="1:6" ht="13.5">
      <c r="A19" s="199" t="s">
        <v>296</v>
      </c>
      <c r="B19" s="194"/>
      <c r="C19" s="194"/>
      <c r="D19" s="194"/>
      <c r="E19" s="194"/>
      <c r="F19" s="194"/>
    </row>
    <row r="20" spans="1:6" ht="13.5">
      <c r="A20" s="190" t="s">
        <v>161</v>
      </c>
      <c r="B20" s="194"/>
      <c r="C20" s="194"/>
      <c r="D20" s="194"/>
      <c r="E20" s="194"/>
      <c r="F20" s="1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SheetLayoutView="100" zoomScalePageLayoutView="0" workbookViewId="0" topLeftCell="A1">
      <selection activeCell="A1" sqref="A1"/>
    </sheetView>
  </sheetViews>
  <sheetFormatPr defaultColWidth="12" defaultRowHeight="12"/>
  <cols>
    <col min="1" max="1" width="89" style="0" customWidth="1"/>
    <col min="2" max="3" width="12.83203125" style="0" customWidth="1"/>
    <col min="4" max="4" width="18.83203125" style="0" customWidth="1"/>
    <col min="5" max="5" width="12.83203125" style="0" customWidth="1"/>
    <col min="6" max="6" width="2.83203125" style="0" customWidth="1"/>
    <col min="7" max="7" width="14.83203125" style="0" customWidth="1"/>
  </cols>
  <sheetData>
    <row r="1" spans="1:7" ht="12.75">
      <c r="A1" s="163" t="s">
        <v>162</v>
      </c>
      <c r="B1" s="200"/>
      <c r="C1" s="200"/>
      <c r="D1" s="200"/>
      <c r="E1" s="200"/>
      <c r="F1" s="200"/>
      <c r="G1" s="200"/>
    </row>
    <row r="2" spans="1:7" ht="15" customHeight="1">
      <c r="A2" s="113" t="s">
        <v>163</v>
      </c>
      <c r="B2" s="331" t="s">
        <v>41</v>
      </c>
      <c r="C2" s="331"/>
      <c r="D2" s="331"/>
      <c r="E2" s="331"/>
      <c r="F2" s="114"/>
      <c r="G2" s="109" t="s">
        <v>42</v>
      </c>
    </row>
    <row r="3" spans="1:7" ht="15" customHeight="1">
      <c r="A3" s="115"/>
      <c r="B3" s="201" t="s">
        <v>43</v>
      </c>
      <c r="C3" s="201" t="s">
        <v>44</v>
      </c>
      <c r="D3" s="127" t="s">
        <v>45</v>
      </c>
      <c r="E3" s="127" t="s">
        <v>1</v>
      </c>
      <c r="F3" s="202"/>
      <c r="G3" s="127" t="s">
        <v>44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164</v>
      </c>
      <c r="B5" s="21">
        <v>624084.698</v>
      </c>
      <c r="C5" s="21">
        <v>463433.679198625</v>
      </c>
      <c r="D5" s="22">
        <v>-160651.018801375</v>
      </c>
      <c r="E5" s="23">
        <v>-0.257418615319703</v>
      </c>
      <c r="F5" s="63"/>
      <c r="G5" s="21">
        <v>890944.4770813307</v>
      </c>
    </row>
    <row r="6" spans="1:7" ht="12.75">
      <c r="A6" s="64"/>
      <c r="B6" s="48"/>
      <c r="C6" s="48"/>
      <c r="D6" s="65"/>
      <c r="E6" s="63"/>
      <c r="F6" s="63"/>
      <c r="G6" s="48"/>
    </row>
    <row r="7" spans="1:7" ht="12.75">
      <c r="A7" s="64" t="s">
        <v>165</v>
      </c>
      <c r="B7" s="48"/>
      <c r="C7" s="48"/>
      <c r="D7" s="65"/>
      <c r="E7" s="63"/>
      <c r="F7" s="63"/>
      <c r="G7" s="48"/>
    </row>
    <row r="8" spans="1:7" ht="12.75">
      <c r="A8" s="16" t="s">
        <v>166</v>
      </c>
      <c r="B8" s="17">
        <v>143438.218</v>
      </c>
      <c r="C8" s="17">
        <v>148960.736</v>
      </c>
      <c r="D8" s="18">
        <v>5522.518000000011</v>
      </c>
      <c r="E8" s="19">
        <v>0.03850102209161586</v>
      </c>
      <c r="F8" s="19"/>
      <c r="G8" s="17">
        <v>286374.83851122734</v>
      </c>
    </row>
    <row r="9" spans="1:7" ht="12.75">
      <c r="A9" s="16" t="s">
        <v>167</v>
      </c>
      <c r="B9" s="17">
        <v>-8946.989</v>
      </c>
      <c r="C9" s="17">
        <v>-3750.149</v>
      </c>
      <c r="D9" s="18">
        <v>5196.84</v>
      </c>
      <c r="E9" s="19">
        <v>0.5808479254864403</v>
      </c>
      <c r="F9" s="19"/>
      <c r="G9" s="17">
        <v>-7209.606659489388</v>
      </c>
    </row>
    <row r="10" spans="1:7" ht="12.75">
      <c r="A10" s="16" t="s">
        <v>168</v>
      </c>
      <c r="B10" s="17">
        <v>-9344.347</v>
      </c>
      <c r="C10" s="17">
        <v>-121026.46</v>
      </c>
      <c r="D10" s="18">
        <v>-111682.11300000001</v>
      </c>
      <c r="E10" s="19">
        <v>-11.951837083961031</v>
      </c>
      <c r="F10" s="19"/>
      <c r="G10" s="17">
        <v>-232671.60104583207</v>
      </c>
    </row>
    <row r="11" spans="1:7" ht="12.75">
      <c r="A11" s="16" t="s">
        <v>169</v>
      </c>
      <c r="B11" s="17">
        <v>-23663.623</v>
      </c>
      <c r="C11" s="17">
        <v>-7705.431</v>
      </c>
      <c r="D11" s="18">
        <v>15958.192</v>
      </c>
      <c r="E11" s="19">
        <v>0.6743765314381487</v>
      </c>
      <c r="F11" s="19"/>
      <c r="G11" s="17">
        <v>-14813.578514303292</v>
      </c>
    </row>
    <row r="12" spans="1:7" ht="12.75">
      <c r="A12" s="16" t="s">
        <v>170</v>
      </c>
      <c r="B12" s="17">
        <v>-135720.242</v>
      </c>
      <c r="C12" s="17">
        <v>-75291.954</v>
      </c>
      <c r="D12" s="18">
        <v>60428.288</v>
      </c>
      <c r="E12" s="19">
        <v>0.4452415285260102</v>
      </c>
      <c r="F12" s="19"/>
      <c r="G12" s="17">
        <v>-144747.68148262074</v>
      </c>
    </row>
    <row r="13" spans="1:7" ht="12.75">
      <c r="A13" s="16" t="s">
        <v>171</v>
      </c>
      <c r="B13" s="17">
        <v>124471.401</v>
      </c>
      <c r="C13" s="17">
        <v>108440.264</v>
      </c>
      <c r="D13" s="18">
        <v>-16031.137000000002</v>
      </c>
      <c r="E13" s="19">
        <v>-0.1287937379286026</v>
      </c>
      <c r="F13" s="19"/>
      <c r="G13" s="17">
        <v>208474.82313134422</v>
      </c>
    </row>
    <row r="14" spans="1:7" ht="12.75">
      <c r="A14" s="16" t="s">
        <v>172</v>
      </c>
      <c r="B14" s="17">
        <v>146625.696</v>
      </c>
      <c r="C14" s="17">
        <v>151051.914</v>
      </c>
      <c r="D14" s="18">
        <v>4426.2179999999935</v>
      </c>
      <c r="E14" s="19">
        <v>0.030187191745708702</v>
      </c>
      <c r="F14" s="19"/>
      <c r="G14" s="17">
        <v>290395.0976622578</v>
      </c>
    </row>
    <row r="15" spans="1:7" ht="12.75">
      <c r="A15" s="16" t="s">
        <v>63</v>
      </c>
      <c r="B15" s="17">
        <v>0</v>
      </c>
      <c r="C15" s="17">
        <v>306.744</v>
      </c>
      <c r="D15" s="18">
        <v>306.744</v>
      </c>
      <c r="E15" s="19" t="s">
        <v>0</v>
      </c>
      <c r="F15" s="19"/>
      <c r="G15" s="17">
        <v>589.7108581974777</v>
      </c>
    </row>
    <row r="16" spans="1:7" ht="12.75">
      <c r="A16" s="16" t="s">
        <v>119</v>
      </c>
      <c r="B16" s="17">
        <v>1512.11</v>
      </c>
      <c r="C16" s="17">
        <v>385.559</v>
      </c>
      <c r="D16" s="18">
        <v>-1126.551</v>
      </c>
      <c r="E16" s="19">
        <v>-0.7450192115652962</v>
      </c>
      <c r="F16" s="19"/>
      <c r="G16" s="17">
        <v>741.2315441402645</v>
      </c>
    </row>
    <row r="17" spans="1:7" ht="12.75">
      <c r="A17" s="16" t="s">
        <v>173</v>
      </c>
      <c r="B17" s="17">
        <v>24309.615</v>
      </c>
      <c r="C17" s="17">
        <v>-11691.322</v>
      </c>
      <c r="D17" s="18">
        <v>-36000.937000000005</v>
      </c>
      <c r="E17" s="19">
        <v>-1.480934066623433</v>
      </c>
      <c r="F17" s="19"/>
      <c r="G17" s="17">
        <v>-22476.395724392496</v>
      </c>
    </row>
    <row r="18" spans="1:7" ht="12.75">
      <c r="A18" s="16" t="s">
        <v>174</v>
      </c>
      <c r="B18" s="17">
        <v>-69494.827</v>
      </c>
      <c r="C18" s="17">
        <v>-67542.821</v>
      </c>
      <c r="D18" s="18">
        <v>1952.0060000000085</v>
      </c>
      <c r="E18" s="19">
        <v>0.028088507940310554</v>
      </c>
      <c r="F18" s="19"/>
      <c r="G18" s="17">
        <v>-129850.08651184251</v>
      </c>
    </row>
    <row r="19" spans="1:7" ht="12.75">
      <c r="A19" s="16" t="s">
        <v>175</v>
      </c>
      <c r="B19" s="17">
        <v>40178.62</v>
      </c>
      <c r="C19" s="17">
        <v>129873.24880137506</v>
      </c>
      <c r="D19" s="18">
        <v>89694.62880137505</v>
      </c>
      <c r="E19" s="19">
        <v>2.2323969514476865</v>
      </c>
      <c r="F19" s="19"/>
      <c r="G19" s="17">
        <v>249679.42325702682</v>
      </c>
    </row>
    <row r="20" spans="1:7" ht="12.75">
      <c r="A20" s="16" t="s">
        <v>176</v>
      </c>
      <c r="B20" s="17">
        <v>0</v>
      </c>
      <c r="C20" s="17">
        <v>0</v>
      </c>
      <c r="D20" s="18">
        <v>0</v>
      </c>
      <c r="E20" s="19" t="s">
        <v>0</v>
      </c>
      <c r="F20" s="19"/>
      <c r="G20" s="17">
        <v>0</v>
      </c>
    </row>
    <row r="21" spans="1:7" ht="12.75">
      <c r="A21" s="20" t="s">
        <v>177</v>
      </c>
      <c r="B21" s="21">
        <v>233365.63199999998</v>
      </c>
      <c r="C21" s="21">
        <v>252010.32880137506</v>
      </c>
      <c r="D21" s="22">
        <v>18644.696801375074</v>
      </c>
      <c r="E21" s="23">
        <v>0.07989478417016896</v>
      </c>
      <c r="F21" s="63"/>
      <c r="G21" s="21">
        <v>484486.1750257134</v>
      </c>
    </row>
    <row r="22" spans="1:7" ht="12.75">
      <c r="A22" s="16" t="s">
        <v>178</v>
      </c>
      <c r="B22" s="17">
        <v>0</v>
      </c>
      <c r="C22" s="17">
        <v>0</v>
      </c>
      <c r="D22" s="18">
        <v>0</v>
      </c>
      <c r="E22" s="19" t="s">
        <v>0</v>
      </c>
      <c r="F22" s="19"/>
      <c r="G22" s="17">
        <v>0</v>
      </c>
    </row>
    <row r="23" spans="1:7" ht="12.75">
      <c r="A23" s="16" t="s">
        <v>179</v>
      </c>
      <c r="B23" s="17">
        <v>0</v>
      </c>
      <c r="C23" s="17">
        <v>0</v>
      </c>
      <c r="D23" s="18">
        <v>0</v>
      </c>
      <c r="E23" s="19" t="s">
        <v>0</v>
      </c>
      <c r="F23" s="19"/>
      <c r="G23" s="17">
        <v>0</v>
      </c>
    </row>
    <row r="24" spans="1:7" ht="12.75">
      <c r="A24" s="16" t="s">
        <v>180</v>
      </c>
      <c r="B24" s="17">
        <v>-137405.924</v>
      </c>
      <c r="C24" s="17">
        <v>-249110.195</v>
      </c>
      <c r="D24" s="18">
        <v>-111704.27100000001</v>
      </c>
      <c r="E24" s="19">
        <v>-0.812950910326108</v>
      </c>
      <c r="F24" s="19"/>
      <c r="G24" s="17">
        <v>-478910.71016610274</v>
      </c>
    </row>
    <row r="25" spans="1:7" ht="12.75">
      <c r="A25" s="16" t="s">
        <v>181</v>
      </c>
      <c r="B25" s="17">
        <v>0</v>
      </c>
      <c r="C25" s="17">
        <v>0</v>
      </c>
      <c r="D25" s="18">
        <v>0</v>
      </c>
      <c r="E25" s="19" t="s">
        <v>0</v>
      </c>
      <c r="F25" s="19"/>
      <c r="G25" s="17">
        <v>0</v>
      </c>
    </row>
    <row r="26" spans="1:7" ht="12.75">
      <c r="A26" s="16"/>
      <c r="B26" s="17"/>
      <c r="C26" s="17"/>
      <c r="D26" s="18"/>
      <c r="E26" s="19"/>
      <c r="F26" s="19"/>
      <c r="G26" s="17"/>
    </row>
    <row r="27" spans="1:7" ht="12.75">
      <c r="A27" s="24" t="s">
        <v>182</v>
      </c>
      <c r="B27" s="25">
        <v>720044.406</v>
      </c>
      <c r="C27" s="25">
        <v>466333.813</v>
      </c>
      <c r="D27" s="25">
        <v>-253710.59299999994</v>
      </c>
      <c r="E27" s="157">
        <v>-0.3523540921724763</v>
      </c>
      <c r="F27" s="158"/>
      <c r="G27" s="25">
        <v>896519.9419409413</v>
      </c>
    </row>
    <row r="28" spans="1:7" ht="12.75">
      <c r="A28" s="4"/>
      <c r="B28" s="3"/>
      <c r="C28" s="3"/>
      <c r="D28" s="3"/>
      <c r="E28" s="159"/>
      <c r="F28" s="3"/>
      <c r="G28" s="3"/>
    </row>
    <row r="29" spans="1:7" ht="12.75">
      <c r="A29" s="62" t="s">
        <v>183</v>
      </c>
      <c r="B29" s="2"/>
      <c r="C29" s="2"/>
      <c r="D29" s="2"/>
      <c r="E29" s="160"/>
      <c r="F29" s="2"/>
      <c r="G29" s="2"/>
    </row>
    <row r="30" spans="1:7" ht="12.75">
      <c r="A30" s="1" t="s">
        <v>184</v>
      </c>
      <c r="B30" s="2">
        <v>-6602.939</v>
      </c>
      <c r="C30" s="2">
        <v>-14.849</v>
      </c>
      <c r="D30" s="2">
        <v>6588.09</v>
      </c>
      <c r="E30" s="160">
        <v>0.9977511529335649</v>
      </c>
      <c r="F30" s="2"/>
      <c r="G30" s="2">
        <v>-28.546985542909876</v>
      </c>
    </row>
    <row r="31" spans="1:7" ht="12.75">
      <c r="A31" s="1" t="s">
        <v>185</v>
      </c>
      <c r="B31" s="2">
        <v>2651.995</v>
      </c>
      <c r="C31" s="2">
        <v>1338.481</v>
      </c>
      <c r="D31" s="2">
        <v>-1313.514</v>
      </c>
      <c r="E31" s="160">
        <v>-0.49529278901355395</v>
      </c>
      <c r="F31" s="2"/>
      <c r="G31" s="2">
        <v>2573.2101661027377</v>
      </c>
    </row>
    <row r="32" spans="1:7" ht="12.75">
      <c r="A32" s="1" t="s">
        <v>186</v>
      </c>
      <c r="B32" s="2">
        <v>-235738.782</v>
      </c>
      <c r="C32" s="2">
        <v>-176150.03</v>
      </c>
      <c r="D32" s="2">
        <v>59588.75200000001</v>
      </c>
      <c r="E32" s="160">
        <v>0.252774496815717</v>
      </c>
      <c r="F32" s="2"/>
      <c r="G32" s="2">
        <v>-338645.85896647186</v>
      </c>
    </row>
    <row r="33" spans="1:7" ht="12.75">
      <c r="A33" s="1" t="s">
        <v>187</v>
      </c>
      <c r="B33" s="2">
        <v>-800.844</v>
      </c>
      <c r="C33" s="2">
        <v>-578.252</v>
      </c>
      <c r="D33" s="2">
        <v>222.5920000000001</v>
      </c>
      <c r="E33" s="160">
        <v>0.2779467661616995</v>
      </c>
      <c r="F33" s="2"/>
      <c r="G33" s="2">
        <v>-1111.6810212242387</v>
      </c>
    </row>
    <row r="34" spans="1:7" ht="12.75">
      <c r="A34" s="1" t="s">
        <v>188</v>
      </c>
      <c r="B34" s="2">
        <v>0</v>
      </c>
      <c r="C34" s="2">
        <v>0</v>
      </c>
      <c r="D34" s="2">
        <v>0</v>
      </c>
      <c r="E34" s="160" t="s">
        <v>0</v>
      </c>
      <c r="F34" s="2"/>
      <c r="G34" s="2">
        <v>0</v>
      </c>
    </row>
    <row r="35" spans="1:7" ht="12.75">
      <c r="A35" s="15" t="s">
        <v>189</v>
      </c>
      <c r="B35" s="2">
        <v>0</v>
      </c>
      <c r="C35" s="2">
        <v>0</v>
      </c>
      <c r="D35" s="2">
        <v>0</v>
      </c>
      <c r="E35" s="160" t="s">
        <v>0</v>
      </c>
      <c r="F35" s="2"/>
      <c r="G35" s="2">
        <v>0</v>
      </c>
    </row>
    <row r="36" spans="1:7" ht="12.75">
      <c r="A36" s="1" t="s">
        <v>190</v>
      </c>
      <c r="B36" s="2">
        <v>13642.26</v>
      </c>
      <c r="C36" s="2">
        <v>49669.674</v>
      </c>
      <c r="D36" s="2">
        <v>36027.414</v>
      </c>
      <c r="E36" s="160">
        <v>2.640868448482876</v>
      </c>
      <c r="F36" s="2"/>
      <c r="G36" s="2">
        <v>95489.22254690866</v>
      </c>
    </row>
    <row r="37" spans="1:7" ht="12.75">
      <c r="A37" s="1" t="s">
        <v>191</v>
      </c>
      <c r="B37" s="2">
        <v>2443.868</v>
      </c>
      <c r="C37" s="2">
        <v>1123.66</v>
      </c>
      <c r="D37" s="2">
        <v>-1320.2079999999999</v>
      </c>
      <c r="E37" s="160">
        <v>-0.5402124828345884</v>
      </c>
      <c r="F37" s="2"/>
      <c r="G37" s="2">
        <v>2160.2199323285145</v>
      </c>
    </row>
    <row r="38" spans="1:7" ht="12.75">
      <c r="A38" s="1" t="s">
        <v>192</v>
      </c>
      <c r="B38" s="2">
        <v>17559.242</v>
      </c>
      <c r="C38" s="2">
        <v>-2998.8</v>
      </c>
      <c r="D38" s="2">
        <v>-20558.041999999998</v>
      </c>
      <c r="E38" s="160">
        <v>-1.1707818594902901</v>
      </c>
      <c r="F38" s="2"/>
      <c r="G38" s="2">
        <v>-5765.149184866195</v>
      </c>
    </row>
    <row r="39" spans="1:7" ht="12.75">
      <c r="A39" s="24" t="s">
        <v>193</v>
      </c>
      <c r="B39" s="25">
        <v>-206845.2</v>
      </c>
      <c r="C39" s="25">
        <v>-127610.116</v>
      </c>
      <c r="D39" s="25">
        <v>79235.08400000002</v>
      </c>
      <c r="E39" s="157">
        <v>0.3830646493126261</v>
      </c>
      <c r="F39" s="158"/>
      <c r="G39" s="25">
        <v>-245328.58351276533</v>
      </c>
    </row>
    <row r="40" spans="1:7" ht="12.75">
      <c r="A40" s="1"/>
      <c r="B40" s="2"/>
      <c r="C40" s="2"/>
      <c r="D40" s="2"/>
      <c r="E40" s="160"/>
      <c r="F40" s="2"/>
      <c r="G40" s="2"/>
    </row>
    <row r="41" spans="1:7" ht="12.75">
      <c r="A41" s="62" t="s">
        <v>194</v>
      </c>
      <c r="B41" s="3"/>
      <c r="C41" s="3"/>
      <c r="D41" s="3"/>
      <c r="E41" s="159"/>
      <c r="F41" s="3"/>
      <c r="G41" s="3"/>
    </row>
    <row r="42" spans="1:7" ht="12.75">
      <c r="A42" s="1" t="s">
        <v>195</v>
      </c>
      <c r="B42" s="2">
        <v>333807.248</v>
      </c>
      <c r="C42" s="2">
        <v>96615.188</v>
      </c>
      <c r="D42" s="2">
        <v>-237192.06</v>
      </c>
      <c r="E42" s="160">
        <v>-0.7105659371422637</v>
      </c>
      <c r="F42" s="2"/>
      <c r="G42" s="2">
        <v>185741.28729621656</v>
      </c>
    </row>
    <row r="43" spans="1:7" ht="15.75" customHeight="1">
      <c r="A43" s="1" t="s">
        <v>196</v>
      </c>
      <c r="B43" s="2">
        <v>11436.062</v>
      </c>
      <c r="C43" s="2">
        <v>8504.836</v>
      </c>
      <c r="D43" s="2">
        <v>-2931.2260000000006</v>
      </c>
      <c r="E43" s="160">
        <v>-0.25631428021289154</v>
      </c>
      <c r="F43" s="2"/>
      <c r="G43" s="2">
        <v>16350.422946785606</v>
      </c>
    </row>
    <row r="44" spans="1:7" ht="12.75">
      <c r="A44" s="1" t="s">
        <v>197</v>
      </c>
      <c r="B44" s="2">
        <v>-585217.705</v>
      </c>
      <c r="C44" s="2">
        <v>-324972.458</v>
      </c>
      <c r="D44" s="2">
        <v>260245.24699999997</v>
      </c>
      <c r="E44" s="160">
        <v>0.44469817774908227</v>
      </c>
      <c r="F44" s="2"/>
      <c r="G44" s="2">
        <v>-624754.802368502</v>
      </c>
    </row>
    <row r="45" spans="1:7" ht="12.75">
      <c r="A45" s="1" t="s">
        <v>198</v>
      </c>
      <c r="B45" s="2">
        <v>-2927.912</v>
      </c>
      <c r="C45" s="2">
        <v>-19508.159</v>
      </c>
      <c r="D45" s="2">
        <v>-16580.247</v>
      </c>
      <c r="E45" s="160">
        <v>-5.6628228580640405</v>
      </c>
      <c r="F45" s="2"/>
      <c r="G45" s="2">
        <v>-37504.150645955095</v>
      </c>
    </row>
    <row r="46" spans="1:7" ht="12.75">
      <c r="A46" s="1" t="s">
        <v>199</v>
      </c>
      <c r="B46" s="2">
        <v>-48098.378</v>
      </c>
      <c r="C46" s="2">
        <v>0</v>
      </c>
      <c r="D46" s="2">
        <v>48098.378</v>
      </c>
      <c r="E46" s="160">
        <v>-1</v>
      </c>
      <c r="F46" s="2"/>
      <c r="G46" s="2">
        <v>0</v>
      </c>
    </row>
    <row r="47" spans="1:7" ht="12.75">
      <c r="A47" s="1" t="s">
        <v>178</v>
      </c>
      <c r="B47" s="2">
        <v>-206800.634</v>
      </c>
      <c r="C47" s="2">
        <v>-260568.454</v>
      </c>
      <c r="D47" s="2">
        <v>-53767.82</v>
      </c>
      <c r="E47" s="160">
        <v>-0.2599983325002766</v>
      </c>
      <c r="F47" s="2"/>
      <c r="G47" s="2">
        <v>-500939.0456782529</v>
      </c>
    </row>
    <row r="48" spans="1:7" ht="12.75">
      <c r="A48" s="1" t="s">
        <v>200</v>
      </c>
      <c r="B48" s="2">
        <v>-90539.168</v>
      </c>
      <c r="C48" s="2">
        <v>-102141.639</v>
      </c>
      <c r="D48" s="2">
        <v>-11602.47099999999</v>
      </c>
      <c r="E48" s="160">
        <v>-0.12814863728370013</v>
      </c>
      <c r="F48" s="2"/>
      <c r="G48" s="2">
        <v>-196365.80859735468</v>
      </c>
    </row>
    <row r="49" spans="1:7" ht="12.75">
      <c r="A49" s="1" t="s">
        <v>201</v>
      </c>
      <c r="B49" s="2">
        <v>0</v>
      </c>
      <c r="C49" s="2">
        <v>-91534.417</v>
      </c>
      <c r="D49" s="2">
        <v>-91534.417</v>
      </c>
      <c r="E49" s="160" t="s">
        <v>0</v>
      </c>
      <c r="F49" s="2"/>
      <c r="G49" s="2">
        <v>-175973.57928329747</v>
      </c>
    </row>
    <row r="50" spans="1:7" ht="12.75">
      <c r="A50" s="24" t="s">
        <v>202</v>
      </c>
      <c r="B50" s="25">
        <v>-588340.487</v>
      </c>
      <c r="C50" s="25">
        <v>-693605.103</v>
      </c>
      <c r="D50" s="25">
        <v>-105264.61600000004</v>
      </c>
      <c r="E50" s="157">
        <v>-0.17891785169630872</v>
      </c>
      <c r="F50" s="158"/>
      <c r="G50" s="25">
        <v>-1333445.67633036</v>
      </c>
    </row>
    <row r="51" spans="1:7" ht="12.75">
      <c r="A51" s="1"/>
      <c r="B51" s="2"/>
      <c r="C51" s="2"/>
      <c r="D51" s="2"/>
      <c r="E51" s="160"/>
      <c r="F51" s="2"/>
      <c r="G51" s="2"/>
    </row>
    <row r="52" spans="1:7" ht="25.5">
      <c r="A52" s="24" t="s">
        <v>203</v>
      </c>
      <c r="B52" s="25">
        <v>-75141.28100000002</v>
      </c>
      <c r="C52" s="25">
        <v>-354881.40599999996</v>
      </c>
      <c r="D52" s="25">
        <v>-279740.12499999994</v>
      </c>
      <c r="E52" s="157">
        <v>-3.722855416851356</v>
      </c>
      <c r="F52" s="158"/>
      <c r="G52" s="25">
        <v>-682254.3179021839</v>
      </c>
    </row>
    <row r="53" spans="1:7" ht="12.75">
      <c r="A53" s="1"/>
      <c r="B53" s="2"/>
      <c r="C53" s="2"/>
      <c r="D53" s="2"/>
      <c r="E53" s="160"/>
      <c r="F53" s="2"/>
      <c r="G53" s="2"/>
    </row>
    <row r="54" spans="1:7" ht="12.75">
      <c r="A54" s="1" t="s">
        <v>204</v>
      </c>
      <c r="B54" s="2">
        <v>-16501.348</v>
      </c>
      <c r="C54" s="2">
        <v>10069.326</v>
      </c>
      <c r="D54" s="2">
        <v>26570.674</v>
      </c>
      <c r="E54" s="160">
        <v>1.6102123293200044</v>
      </c>
      <c r="F54" s="2"/>
      <c r="G54" s="2">
        <v>19358.13211319594</v>
      </c>
    </row>
    <row r="55" spans="1:7" ht="12.75">
      <c r="A55" s="116" t="s">
        <v>205</v>
      </c>
      <c r="B55" s="21">
        <v>-91642.62900000002</v>
      </c>
      <c r="C55" s="21">
        <v>-344812.08</v>
      </c>
      <c r="D55" s="22">
        <v>-253169.45099999994</v>
      </c>
      <c r="E55" s="23">
        <v>-2.7625729833656334</v>
      </c>
      <c r="F55" s="63"/>
      <c r="G55" s="21">
        <v>-662896.1857889879</v>
      </c>
    </row>
    <row r="56" spans="1:7" ht="12.75">
      <c r="A56" s="1" t="s">
        <v>206</v>
      </c>
      <c r="B56" s="2">
        <v>719217.834</v>
      </c>
      <c r="C56" s="2">
        <v>446438.229</v>
      </c>
      <c r="D56" s="2">
        <v>-272779.60500000004</v>
      </c>
      <c r="E56" s="160">
        <v>-0.37927258210896925</v>
      </c>
      <c r="F56" s="2"/>
      <c r="G56" s="2">
        <v>858270.9723931098</v>
      </c>
    </row>
    <row r="57" spans="1:7" ht="12.75">
      <c r="A57" s="24" t="s">
        <v>207</v>
      </c>
      <c r="B57" s="25">
        <v>627575.2050000001</v>
      </c>
      <c r="C57" s="25">
        <v>101626.14900000003</v>
      </c>
      <c r="D57" s="25">
        <v>-525949.0560000001</v>
      </c>
      <c r="E57" s="157">
        <v>-0.8380653853270064</v>
      </c>
      <c r="F57" s="158"/>
      <c r="G57" s="25">
        <v>195374.78660412188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28" style="0" customWidth="1"/>
  </cols>
  <sheetData>
    <row r="1" spans="1:11" ht="15.75" thickBot="1">
      <c r="A1" s="203" t="s">
        <v>208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 customHeight="1">
      <c r="A2" s="118" t="s">
        <v>209</v>
      </c>
      <c r="B2" s="332" t="s">
        <v>210</v>
      </c>
      <c r="C2" s="333"/>
      <c r="D2" s="332" t="s">
        <v>211</v>
      </c>
      <c r="E2" s="333"/>
      <c r="F2" s="332" t="s">
        <v>212</v>
      </c>
      <c r="G2" s="333"/>
      <c r="H2" s="332" t="s">
        <v>213</v>
      </c>
      <c r="I2" s="333"/>
      <c r="J2" s="332" t="s">
        <v>214</v>
      </c>
      <c r="K2" s="336"/>
    </row>
    <row r="3" spans="1:11" ht="16.5" thickBot="1">
      <c r="A3" s="119" t="s">
        <v>42</v>
      </c>
      <c r="B3" s="334"/>
      <c r="C3" s="335"/>
      <c r="D3" s="334"/>
      <c r="E3" s="335"/>
      <c r="F3" s="334"/>
      <c r="G3" s="335"/>
      <c r="H3" s="334"/>
      <c r="I3" s="335"/>
      <c r="J3" s="334"/>
      <c r="K3" s="337"/>
    </row>
    <row r="4" spans="1:11" ht="16.5" thickBot="1">
      <c r="A4" s="119"/>
      <c r="B4" s="52" t="s">
        <v>43</v>
      </c>
      <c r="C4" s="53" t="s">
        <v>44</v>
      </c>
      <c r="D4" s="52" t="s">
        <v>43</v>
      </c>
      <c r="E4" s="53" t="s">
        <v>44</v>
      </c>
      <c r="F4" s="52" t="s">
        <v>43</v>
      </c>
      <c r="G4" s="53" t="s">
        <v>44</v>
      </c>
      <c r="H4" s="52" t="s">
        <v>43</v>
      </c>
      <c r="I4" s="53" t="s">
        <v>44</v>
      </c>
      <c r="J4" s="120" t="s">
        <v>43</v>
      </c>
      <c r="K4" s="52" t="s">
        <v>44</v>
      </c>
    </row>
    <row r="5" spans="1:11" ht="15.75">
      <c r="A5" s="204" t="s">
        <v>2</v>
      </c>
      <c r="B5" s="205">
        <v>367.59152</v>
      </c>
      <c r="C5" s="206">
        <v>207.29902</v>
      </c>
      <c r="D5" s="205">
        <v>0</v>
      </c>
      <c r="E5" s="206">
        <v>8663.288199999999</v>
      </c>
      <c r="F5" s="205">
        <v>0</v>
      </c>
      <c r="G5" s="206">
        <v>0</v>
      </c>
      <c r="H5" s="205">
        <v>0</v>
      </c>
      <c r="I5" s="206">
        <v>0</v>
      </c>
      <c r="J5" s="207">
        <v>367.59152</v>
      </c>
      <c r="K5" s="208">
        <v>8870.58722</v>
      </c>
    </row>
    <row r="6" spans="1:11" ht="15.75">
      <c r="A6" s="209" t="s">
        <v>88</v>
      </c>
      <c r="B6" s="205">
        <v>0</v>
      </c>
      <c r="C6" s="206">
        <v>0</v>
      </c>
      <c r="D6" s="205">
        <v>13871.00461</v>
      </c>
      <c r="E6" s="206">
        <v>27469.03071</v>
      </c>
      <c r="F6" s="205">
        <v>0</v>
      </c>
      <c r="G6" s="206">
        <v>0</v>
      </c>
      <c r="H6" s="205">
        <v>0</v>
      </c>
      <c r="I6" s="206">
        <v>0</v>
      </c>
      <c r="J6" s="207">
        <v>13871.00461</v>
      </c>
      <c r="K6" s="208">
        <v>27469.03071</v>
      </c>
    </row>
    <row r="7" spans="1:11" ht="15.75">
      <c r="A7" s="209" t="s">
        <v>215</v>
      </c>
      <c r="B7" s="205">
        <v>0</v>
      </c>
      <c r="C7" s="206">
        <v>0</v>
      </c>
      <c r="D7" s="140">
        <v>30618.56805</v>
      </c>
      <c r="E7" s="206">
        <v>149667.08383000002</v>
      </c>
      <c r="F7" s="205">
        <v>0</v>
      </c>
      <c r="G7" s="206">
        <v>0</v>
      </c>
      <c r="H7" s="210">
        <v>0</v>
      </c>
      <c r="I7" s="206">
        <v>0</v>
      </c>
      <c r="J7" s="207">
        <v>30618.56805</v>
      </c>
      <c r="K7" s="208">
        <v>149667.08383000002</v>
      </c>
    </row>
    <row r="8" spans="1:11" ht="15.75">
      <c r="A8" s="209" t="s">
        <v>3</v>
      </c>
      <c r="B8" s="205">
        <v>0</v>
      </c>
      <c r="C8" s="206">
        <v>0</v>
      </c>
      <c r="D8" s="205">
        <v>30203.5124</v>
      </c>
      <c r="E8" s="206">
        <v>84623.30454</v>
      </c>
      <c r="F8" s="205">
        <v>0</v>
      </c>
      <c r="G8" s="206">
        <v>59462.92768</v>
      </c>
      <c r="H8" s="210">
        <v>0</v>
      </c>
      <c r="I8" s="206">
        <v>0</v>
      </c>
      <c r="J8" s="207">
        <v>30203.5124</v>
      </c>
      <c r="K8" s="208">
        <v>144086.23222</v>
      </c>
    </row>
    <row r="9" spans="1:11" ht="16.5" thickBot="1">
      <c r="A9" s="119" t="s">
        <v>216</v>
      </c>
      <c r="B9" s="121">
        <v>367.59152</v>
      </c>
      <c r="C9" s="122">
        <v>207.29902</v>
      </c>
      <c r="D9" s="121">
        <v>74693.08506000001</v>
      </c>
      <c r="E9" s="122">
        <v>270422.70728000003</v>
      </c>
      <c r="F9" s="121">
        <v>0</v>
      </c>
      <c r="G9" s="122">
        <v>59462.92768</v>
      </c>
      <c r="H9" s="121">
        <v>0</v>
      </c>
      <c r="I9" s="122">
        <v>0</v>
      </c>
      <c r="J9" s="123">
        <v>75060.67658</v>
      </c>
      <c r="K9" s="124">
        <v>330092.93398000003</v>
      </c>
    </row>
  </sheetData>
  <sheetProtection/>
  <mergeCells count="5">
    <mergeCell ref="H2:I3"/>
    <mergeCell ref="J2:K3"/>
    <mergeCell ref="B2:C3"/>
    <mergeCell ref="D2:E3"/>
    <mergeCell ref="F2:G3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12" defaultRowHeight="12"/>
  <cols>
    <col min="1" max="1" width="21.16015625" style="0" customWidth="1"/>
    <col min="2" max="2" width="10.33203125" style="0" customWidth="1"/>
    <col min="3" max="3" width="9.83203125" style="0" customWidth="1"/>
    <col min="4" max="4" width="2.33203125" style="0" customWidth="1"/>
    <col min="5" max="5" width="14.33203125" style="0" bestFit="1" customWidth="1"/>
    <col min="6" max="6" width="2.5" style="0" customWidth="1"/>
    <col min="7" max="7" width="12.33203125" style="0" bestFit="1" customWidth="1"/>
    <col min="8" max="8" width="12.66015625" style="0" bestFit="1" customWidth="1"/>
    <col min="9" max="9" width="2.83203125" style="0" customWidth="1"/>
    <col min="10" max="10" width="14.33203125" style="0" bestFit="1" customWidth="1"/>
    <col min="11" max="12" width="12.66015625" style="0" bestFit="1" customWidth="1"/>
  </cols>
  <sheetData>
    <row r="1" spans="1:10" ht="15.75">
      <c r="A1" s="211" t="s">
        <v>217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.75">
      <c r="A2" s="49"/>
      <c r="B2" s="212" t="s">
        <v>218</v>
      </c>
      <c r="C2" s="212"/>
      <c r="D2" s="212"/>
      <c r="E2" s="212"/>
      <c r="F2" s="37"/>
      <c r="G2" s="213" t="s">
        <v>219</v>
      </c>
      <c r="H2" s="213"/>
      <c r="I2" s="213"/>
      <c r="J2" s="213"/>
    </row>
    <row r="3" spans="1:10" ht="12.75">
      <c r="A3" s="50"/>
      <c r="B3" s="71" t="s">
        <v>82</v>
      </c>
      <c r="C3" s="71"/>
      <c r="D3" s="38"/>
      <c r="E3" s="38" t="s">
        <v>150</v>
      </c>
      <c r="F3" s="38"/>
      <c r="G3" s="71" t="s">
        <v>82</v>
      </c>
      <c r="H3" s="71"/>
      <c r="I3" s="38"/>
      <c r="J3" s="38" t="s">
        <v>150</v>
      </c>
    </row>
    <row r="4" spans="1:10" ht="12.75">
      <c r="A4" s="39"/>
      <c r="B4" s="70" t="s">
        <v>43</v>
      </c>
      <c r="C4" s="70" t="s">
        <v>44</v>
      </c>
      <c r="D4" s="40"/>
      <c r="E4" s="40" t="s">
        <v>44</v>
      </c>
      <c r="F4" s="40"/>
      <c r="G4" s="70" t="s">
        <v>43</v>
      </c>
      <c r="H4" s="70" t="s">
        <v>44</v>
      </c>
      <c r="I4" s="40"/>
      <c r="J4" s="40" t="s">
        <v>44</v>
      </c>
    </row>
    <row r="5" spans="1:10" ht="12.75">
      <c r="A5" s="214" t="s">
        <v>14</v>
      </c>
      <c r="B5" s="215">
        <v>154657.87</v>
      </c>
      <c r="C5" s="215">
        <v>127194.089</v>
      </c>
      <c r="D5" s="215"/>
      <c r="E5" s="189">
        <v>244528.7776837896</v>
      </c>
      <c r="F5" s="189"/>
      <c r="G5" s="215">
        <v>44448.893</v>
      </c>
      <c r="H5" s="215">
        <v>44488.46</v>
      </c>
      <c r="I5" s="189"/>
      <c r="J5" s="189">
        <v>85528.41433405106</v>
      </c>
    </row>
    <row r="6" spans="1:10" ht="12.75">
      <c r="A6" s="214" t="s">
        <v>15</v>
      </c>
      <c r="B6" s="215">
        <v>43071.598</v>
      </c>
      <c r="C6" s="215">
        <v>16357.631</v>
      </c>
      <c r="D6" s="215"/>
      <c r="E6" s="189">
        <v>31447.30659796986</v>
      </c>
      <c r="F6" s="189"/>
      <c r="G6" s="215">
        <v>1096.528</v>
      </c>
      <c r="H6" s="215">
        <v>4422.239</v>
      </c>
      <c r="I6" s="189"/>
      <c r="J6" s="189">
        <v>8501.68986465703</v>
      </c>
    </row>
    <row r="7" spans="1:10" ht="12.75">
      <c r="A7" s="214" t="s">
        <v>16</v>
      </c>
      <c r="B7" s="215">
        <v>371.642</v>
      </c>
      <c r="C7" s="215">
        <v>216.031</v>
      </c>
      <c r="D7" s="215"/>
      <c r="E7" s="189">
        <v>415.3164410950477</v>
      </c>
      <c r="F7" s="189"/>
      <c r="G7" s="215">
        <v>9133.989</v>
      </c>
      <c r="H7" s="215">
        <v>9146.098</v>
      </c>
      <c r="I7" s="189"/>
      <c r="J7" s="189">
        <v>17583.239772377732</v>
      </c>
    </row>
    <row r="8" spans="1:10" ht="12.75">
      <c r="A8" s="214" t="s">
        <v>17</v>
      </c>
      <c r="B8" s="215">
        <v>2561.011</v>
      </c>
      <c r="C8" s="215">
        <v>1923.341</v>
      </c>
      <c r="D8" s="215"/>
      <c r="E8" s="189">
        <v>3697.5949707782224</v>
      </c>
      <c r="F8" s="215"/>
      <c r="G8" s="215">
        <v>6550.013</v>
      </c>
      <c r="H8" s="215">
        <v>6559.442</v>
      </c>
      <c r="I8" s="215"/>
      <c r="J8" s="189">
        <v>12610.431405721318</v>
      </c>
    </row>
    <row r="9" spans="1:10" ht="12.75">
      <c r="A9" s="214" t="s">
        <v>18</v>
      </c>
      <c r="B9" s="215">
        <v>591.001</v>
      </c>
      <c r="C9" s="215">
        <v>208.79</v>
      </c>
      <c r="D9" s="215"/>
      <c r="E9" s="189">
        <v>401.3957243924946</v>
      </c>
      <c r="F9" s="189"/>
      <c r="G9" s="215">
        <v>3281.652</v>
      </c>
      <c r="H9" s="215">
        <v>3308.205</v>
      </c>
      <c r="I9" s="189"/>
      <c r="J9" s="189">
        <v>6359.975776684098</v>
      </c>
    </row>
    <row r="10" spans="1:10" ht="12.75">
      <c r="A10" s="214" t="s">
        <v>19</v>
      </c>
      <c r="B10" s="215">
        <v>3784.361</v>
      </c>
      <c r="C10" s="215">
        <v>1970.58</v>
      </c>
      <c r="D10" s="215"/>
      <c r="E10" s="189">
        <v>3788.411258074439</v>
      </c>
      <c r="F10" s="189"/>
      <c r="G10" s="215">
        <v>2031.46</v>
      </c>
      <c r="H10" s="215">
        <v>1981.696</v>
      </c>
      <c r="I10" s="189"/>
      <c r="J10" s="189">
        <v>3809.781605659797</v>
      </c>
    </row>
    <row r="11" spans="1:10" ht="12.75">
      <c r="A11" s="214" t="s">
        <v>20</v>
      </c>
      <c r="B11" s="215">
        <v>295.196</v>
      </c>
      <c r="C11" s="215">
        <v>93.615</v>
      </c>
      <c r="D11" s="215"/>
      <c r="E11" s="189">
        <v>179.97346970163028</v>
      </c>
      <c r="F11" s="189"/>
      <c r="G11" s="215">
        <v>74.136</v>
      </c>
      <c r="H11" s="215">
        <v>142.765</v>
      </c>
      <c r="I11" s="189"/>
      <c r="J11" s="189">
        <v>274.46362657643806</v>
      </c>
    </row>
    <row r="12" spans="1:10" ht="12.75">
      <c r="A12" s="214" t="s">
        <v>21</v>
      </c>
      <c r="B12" s="215">
        <v>134.087</v>
      </c>
      <c r="C12" s="215">
        <v>89.924</v>
      </c>
      <c r="D12" s="215"/>
      <c r="E12" s="189">
        <v>172.87757613042143</v>
      </c>
      <c r="F12" s="189"/>
      <c r="G12" s="215">
        <v>160.55</v>
      </c>
      <c r="H12" s="215">
        <v>131.022</v>
      </c>
      <c r="I12" s="189"/>
      <c r="J12" s="189">
        <v>251.88788065210704</v>
      </c>
    </row>
    <row r="13" spans="1:10" ht="12.75">
      <c r="A13" s="214" t="s">
        <v>36</v>
      </c>
      <c r="B13" s="215">
        <v>14955.524</v>
      </c>
      <c r="C13" s="215">
        <v>8600.316</v>
      </c>
      <c r="D13" s="215"/>
      <c r="E13" s="189">
        <v>16533.981851737928</v>
      </c>
      <c r="F13" s="189"/>
      <c r="G13" s="215">
        <v>17081.602</v>
      </c>
      <c r="H13" s="215">
        <v>13736.816</v>
      </c>
      <c r="I13" s="189"/>
      <c r="J13" s="189">
        <v>26408.8280529068</v>
      </c>
    </row>
    <row r="14" spans="1:10" ht="12.75">
      <c r="A14" s="214" t="s">
        <v>11</v>
      </c>
      <c r="B14" s="215">
        <v>10342.919</v>
      </c>
      <c r="C14" s="215">
        <v>8088.837</v>
      </c>
      <c r="D14" s="215"/>
      <c r="E14" s="189">
        <v>15550.6709474008</v>
      </c>
      <c r="F14" s="189"/>
      <c r="G14" s="215">
        <v>26699.363</v>
      </c>
      <c r="H14" s="215">
        <v>30452.955</v>
      </c>
      <c r="I14" s="189"/>
      <c r="J14" s="189">
        <v>58545.36104275608</v>
      </c>
    </row>
    <row r="15" spans="1:10" ht="12.75">
      <c r="A15" s="214" t="s">
        <v>22</v>
      </c>
      <c r="B15" s="215">
        <v>5946.868</v>
      </c>
      <c r="C15" s="215">
        <v>6569.905</v>
      </c>
      <c r="D15" s="215"/>
      <c r="E15" s="189">
        <v>12630.546370347585</v>
      </c>
      <c r="F15" s="189"/>
      <c r="G15" s="215">
        <v>28386.13</v>
      </c>
      <c r="H15" s="215">
        <v>29185.741</v>
      </c>
      <c r="I15" s="189"/>
      <c r="J15" s="189">
        <v>56109.16064287912</v>
      </c>
    </row>
    <row r="16" spans="1:10" ht="12.75">
      <c r="A16" s="214" t="s">
        <v>23</v>
      </c>
      <c r="B16" s="215">
        <v>2128.661</v>
      </c>
      <c r="C16" s="215">
        <v>0</v>
      </c>
      <c r="D16" s="215"/>
      <c r="E16" s="189">
        <v>0</v>
      </c>
      <c r="F16" s="189"/>
      <c r="G16" s="215">
        <v>238.914</v>
      </c>
      <c r="H16" s="215">
        <v>239.06</v>
      </c>
      <c r="I16" s="189"/>
      <c r="J16" s="189">
        <v>459.5893571208859</v>
      </c>
    </row>
    <row r="17" spans="1:10" ht="12.75">
      <c r="A17" s="214" t="s">
        <v>37</v>
      </c>
      <c r="B17" s="215">
        <v>9690.124</v>
      </c>
      <c r="C17" s="215">
        <v>3227.212</v>
      </c>
      <c r="D17" s="215"/>
      <c r="E17" s="189">
        <v>6204.267917563827</v>
      </c>
      <c r="F17" s="189"/>
      <c r="G17" s="215">
        <v>36.823</v>
      </c>
      <c r="H17" s="215">
        <v>36.755</v>
      </c>
      <c r="I17" s="189"/>
      <c r="J17" s="189">
        <v>70.66095047677638</v>
      </c>
    </row>
    <row r="18" spans="1:10" ht="12.75">
      <c r="A18" s="214" t="s">
        <v>24</v>
      </c>
      <c r="B18" s="215">
        <v>1279.438</v>
      </c>
      <c r="C18" s="215">
        <v>3018.023</v>
      </c>
      <c r="D18" s="215"/>
      <c r="E18" s="189">
        <v>5802.105121501077</v>
      </c>
      <c r="F18" s="189"/>
      <c r="G18" s="215">
        <v>4831.967</v>
      </c>
      <c r="H18" s="215">
        <v>4405.014</v>
      </c>
      <c r="I18" s="189"/>
      <c r="J18" s="189">
        <v>8468.57505382959</v>
      </c>
    </row>
    <row r="19" spans="1:10" ht="12.75">
      <c r="A19" s="41" t="s">
        <v>12</v>
      </c>
      <c r="B19" s="42">
        <v>235738.782</v>
      </c>
      <c r="C19" s="42">
        <v>176150.03</v>
      </c>
      <c r="D19" s="42"/>
      <c r="E19" s="42">
        <v>338645.85896647186</v>
      </c>
      <c r="F19" s="42"/>
      <c r="G19" s="42">
        <v>144052.02</v>
      </c>
      <c r="H19" s="42">
        <v>148127.474</v>
      </c>
      <c r="I19" s="42"/>
      <c r="J19" s="42">
        <v>284772.9044909259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 Values - Septiembre 2010</dc:title>
  <dc:subject/>
  <dc:creator>Grupo Endesa</dc:creator>
  <cp:keywords/>
  <dc:description/>
  <cp:lastModifiedBy> </cp:lastModifiedBy>
  <cp:lastPrinted>2010-10-21T18:40:39Z</cp:lastPrinted>
  <dcterms:created xsi:type="dcterms:W3CDTF">2009-04-28T20:15:04Z</dcterms:created>
  <dcterms:modified xsi:type="dcterms:W3CDTF">2010-10-27T18:54:49Z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PublishingPageIma">
    <vt:lpwstr/>
  </property>
  <property fmtid="{D5CDD505-2E9C-101B-9397-08002B2CF9AE}" pid="4" name="Carpe">
    <vt:lpwstr>TablasFinancieras</vt:lpwstr>
  </property>
  <property fmtid="{D5CDD505-2E9C-101B-9397-08002B2CF9AE}" pid="5" name="Año Documen">
    <vt:lpwstr>2010</vt:lpwstr>
  </property>
  <property fmtid="{D5CDD505-2E9C-101B-9397-08002B2CF9AE}" pid="6" name="ContentTy">
    <vt:lpwstr>Documento de Endesa</vt:lpwstr>
  </property>
  <property fmtid="{D5CDD505-2E9C-101B-9397-08002B2CF9AE}" pid="7" name="StartDa">
    <vt:lpwstr>2014-11-14T00:00:00Z</vt:lpwstr>
  </property>
  <property fmtid="{D5CDD505-2E9C-101B-9397-08002B2CF9AE}" pid="8" name="Commen">
    <vt:lpwstr/>
  </property>
  <property fmtid="{D5CDD505-2E9C-101B-9397-08002B2CF9AE}" pid="9" name="A%C3%B1o%5Fx0020%5FDocumen">
    <vt:lpwstr>2010</vt:lpwstr>
  </property>
  <property fmtid="{D5CDD505-2E9C-101B-9397-08002B2CF9AE}" pid="10" name="m">
    <vt:lpwstr>09 Septiembre</vt:lpwstr>
  </property>
</Properties>
</file>