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0490" windowHeight="7020" tabRatio="938"/>
  </bookViews>
  <sheets>
    <sheet name="Index" sheetId="33" r:id="rId1"/>
    <sheet name="Gx Business" sheetId="23" r:id="rId2"/>
    <sheet name="Networks Business" sheetId="18" r:id="rId3"/>
    <sheet name="Energy Sales Revenues" sheetId="12" r:id="rId4"/>
    <sheet name="Enel Chile Results" sheetId="24" r:id="rId5"/>
    <sheet name="Resument Energía y EBITDA" sheetId="2" state="hidden" r:id="rId6"/>
    <sheet name="Liquidez disponible" sheetId="7" state="hidden" r:id="rId7"/>
    <sheet name="EBITDA" sheetId="25" r:id="rId8"/>
    <sheet name="EBIT &amp; Others by segment" sheetId="26" r:id="rId9"/>
    <sheet name="EBIT y otros por filial" sheetId="8" state="hidden" r:id="rId10"/>
    <sheet name="Non Operating Income" sheetId="27" r:id="rId11"/>
    <sheet name="Balance Sheet" sheetId="28" r:id="rId12"/>
    <sheet name="Ratios" sheetId="30" r:id="rId13"/>
    <sheet name="Cash Flow" sheetId="29" r:id="rId14"/>
    <sheet name="Fixed Assets" sheetId="31" r:id="rId15"/>
    <sheet name="Int. Rate" sheetId="20" r:id="rId16"/>
    <sheet name="Gx Physical Data" sheetId="21" r:id="rId17"/>
    <sheet name="Gx by Tech" sheetId="32" r:id="rId18"/>
    <sheet name="Networks Physical Data" sheetId="22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\A">#REF!</definedName>
    <definedName name="_ALT_X">#REF!</definedName>
    <definedName name="_AUC14bea23f398d402f9fec28677c7575b1" hidden="1">#REF!</definedName>
    <definedName name="_AUC19006f3d21d0476a9d0b40d14d11aa84" hidden="1">#REF!</definedName>
    <definedName name="_AUC1ade48618c734751afcb5287f7404ac1" hidden="1">#REF!</definedName>
    <definedName name="_AUC211aaefc79fb41d3b8a07db4222282f9" hidden="1">#REF!</definedName>
    <definedName name="_AUC49fe27293844461282fab00fd64f4d40" hidden="1">#REF!</definedName>
    <definedName name="_AUC63bd32a7c9f940e091c2da5a20c4011e" hidden="1">#REF!</definedName>
    <definedName name="_AUC8749c8c252e949bb94a745450c54d04a" hidden="1">#REF!</definedName>
    <definedName name="_AUCb2683aba45c54442a305e8330849767d" hidden="1">#REF!</definedName>
    <definedName name="_AUCc1f596b2e4e049fc967b12bbfed20816" hidden="1">#REF!</definedName>
    <definedName name="_AUCc45394643f2d43cd9261d66712b9a1a0" hidden="1">#REF!</definedName>
    <definedName name="_AUCda95bad85d1c46e6945e9dc55c67f986" hidden="1">#REF!</definedName>
    <definedName name="_AUCe04ab7be14bc4e3f920148e186caa7f1" hidden="1">#REF!</definedName>
    <definedName name="_bco1">[1]empresa!#REF!</definedName>
    <definedName name="_DAT1">[2]Resumen!#REF!</definedName>
    <definedName name="_DAT10">#REF!</definedName>
    <definedName name="_DAT11">#REF!</definedName>
    <definedName name="_DAT12">#REF!</definedName>
    <definedName name="_DAT2">[2]Resumen!#REF!</definedName>
    <definedName name="_DAT3">[2]Resumen!#REF!</definedName>
    <definedName name="_DAT4">[2]Resumen!#REF!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ING1">[3]CMRESU99!#REF!</definedName>
    <definedName name="_ING2">[3]CMRESU99!#REF!</definedName>
    <definedName name="_ING3">[3]CMRESU99!#REF!</definedName>
    <definedName name="_ING4">[3]CMRESU99!#REF!</definedName>
    <definedName name="_ING5">[3]CMRESU99!#REF!</definedName>
    <definedName name="_ING6">[3]CMRESU99!#REF!</definedName>
    <definedName name="_ING7">[3]CMRESU99!#REF!</definedName>
    <definedName name="_inv01">[4]Balance!$D$4</definedName>
    <definedName name="_Order1" hidden="1">255</definedName>
    <definedName name="_Order2" hidden="1">255</definedName>
    <definedName name="_VPP1">#REF!</definedName>
    <definedName name="_VPP2">#REF!</definedName>
    <definedName name="_VPP3">#REF!</definedName>
    <definedName name="a">'[5]Balance General'!$A$1:$W$130</definedName>
    <definedName name="A._E_INMOB._PASTOS_VERDES">#REF!</definedName>
    <definedName name="aa">#REF!</definedName>
    <definedName name="aaaaaa">#REF!</definedName>
    <definedName name="AD_Ajuste_VPP">'[6]AD Invers'!#REF!</definedName>
    <definedName name="AD_CM_Dividendos">'[6]AD Invers'!#REF!</definedName>
    <definedName name="AD_Corr_Mon_Inversion">'[6]AD Invers'!#REF!</definedName>
    <definedName name="AD_Patrim_Negativo">'[6]AD Invers'!#REF!</definedName>
    <definedName name="AD_Reconc_Utilidad.">#REF!</definedName>
    <definedName name="agosto_2001">#REF!</definedName>
    <definedName name="agosto_2002">#REF!</definedName>
    <definedName name="agosto_2003">#REF!</definedName>
    <definedName name="agosto_2004">#REF!</definedName>
    <definedName name="agosto_2005">#REF!</definedName>
    <definedName name="AGRICOLA_DE_CAMEROS">#REF!</definedName>
    <definedName name="AGUAS_SANTIAGO_PONIENTE">#REF!</definedName>
    <definedName name="AGUAS_STGO">#REF!</definedName>
    <definedName name="AJUSTADO">#REF!</definedName>
    <definedName name="AJUSTES_CERJ_MAYOR">#REF!</definedName>
    <definedName name="AJUSTES_CERJ_MENOR">#REF!</definedName>
    <definedName name="AJUSTES_CHILECTRA">#REF!</definedName>
    <definedName name="AJUSTES_DISTR_MAYOR">#REF!</definedName>
    <definedName name="AJUSTES_ENDESA">#REF!</definedName>
    <definedName name="AJUSTES_RIOMAIPO">#REF!</definedName>
    <definedName name="AMPLA">#REF!</definedName>
    <definedName name="AMPLA_">#REF!</definedName>
    <definedName name="AMPLA_INVESTIMENTOS">#REF!</definedName>
    <definedName name="AMPLA_INVESTIMENTOS_">#REF!</definedName>
    <definedName name="Año">[7]introduccion!#REF!</definedName>
    <definedName name="aprile_2001">#REF!</definedName>
    <definedName name="aprile_2002">#REF!</definedName>
    <definedName name="aprile_2003">#REF!</definedName>
    <definedName name="aprile_2004">#REF!</definedName>
    <definedName name="aprile_2005">#REF!</definedName>
    <definedName name="_xlnm.Print_Area" localSheetId="11">'Balance Sheet'!$A$2:$H$22</definedName>
    <definedName name="_xlnm.Print_Area" localSheetId="13">'Cash Flow'!$A$1:$J$18</definedName>
    <definedName name="_xlnm.Print_Area" localSheetId="8">'EBIT &amp; Others by segment'!$B$2:$H$21</definedName>
    <definedName name="_xlnm.Print_Area" localSheetId="7">EBITDA!$A$1:$L$30</definedName>
    <definedName name="_xlnm.Print_Area" localSheetId="4">'Enel Chile Results'!$A$2:$K$41</definedName>
    <definedName name="_xlnm.Print_Area" localSheetId="3">'Energy Sales Revenues'!$B$2:$I$41</definedName>
    <definedName name="_xlnm.Print_Area" localSheetId="1">'Gx Business'!$A$1:$Q$29</definedName>
    <definedName name="_xlnm.Print_Area" localSheetId="0">Index!$A$1:$O$47</definedName>
    <definedName name="_xlnm.Print_Area" localSheetId="2">'Networks Business'!$A$1:$P$26</definedName>
    <definedName name="_xlnm.Print_Area" localSheetId="10">'Non Operating Income'!$A$1:$L$23</definedName>
    <definedName name="AREA01">#REF!</definedName>
    <definedName name="AREA02">#REF!</definedName>
    <definedName name="AREA04">#REF!</definedName>
    <definedName name="AS2DocOpenMode" hidden="1">"AS2DocumentEdit"</definedName>
    <definedName name="asd" hidden="1">#REF!</definedName>
    <definedName name="asiento">#REF!</definedName>
    <definedName name="AVvillas">'[8]Deposito a Plazo'!#REF!</definedName>
    <definedName name="BAJAS">#REF!</definedName>
    <definedName name="BAL.OCT">#REF!</definedName>
    <definedName name="Balance">#REF!</definedName>
    <definedName name="banco">'[9]#¡REF'!#REF!</definedName>
    <definedName name="Banco_Interbank">'[8]Deposito a Plazo'!#REF!</definedName>
    <definedName name="Banco_Paribas_luxembourg">'[8]Deposito a Plazo'!#REF!</definedName>
    <definedName name="Banco_Real">'[8]Deposito a Plazo'!#REF!</definedName>
    <definedName name="Banco_Santander_Santiago">'[8]Deposito a Plazo'!#REF!</definedName>
    <definedName name="_xlnm.Database">#REF!</definedName>
    <definedName name="basema">#REF!</definedName>
    <definedName name="BETANIA">#REF!</definedName>
    <definedName name="BETANIA_S.A.">#REF!</definedName>
    <definedName name="BETANIA_SA">#REF!</definedName>
    <definedName name="bloqueoMeta_Data">#REF!</definedName>
    <definedName name="BLPH29" hidden="1">'[10]bond curves-n.u.'!$C$16</definedName>
    <definedName name="C_COSTANERA">'[11]Detalle Otros Flujo'!#REF!</definedName>
    <definedName name="C_EL_GOBERNADOR">'[12]Estado de Resultado'!#REF!</definedName>
    <definedName name="CACHOEIRA_DOURADA">'[11]Detalle Otros Flujo'!#REF!</definedName>
    <definedName name="CACHOEIRA_DOURADA_">#REF!</definedName>
    <definedName name="CACHOEIRA_DOURADA_SA">'[13]Estado de Resultado'!$Y$8</definedName>
    <definedName name="CACHOERIA_DOURADA_">#REF!</definedName>
    <definedName name="CAM">#REF!</definedName>
    <definedName name="CAM_LTDA">'[14]Bce Brasil'!#REF!</definedName>
    <definedName name="CAM_LTDA.">#REF!</definedName>
    <definedName name="CAM_SA">#REF!</definedName>
    <definedName name="CAMEROS">#REF!</definedName>
    <definedName name="CapFloor_T0">[15]Rng_CapFloor_T0!$A$1:$CK$5</definedName>
    <definedName name="CAPITAL_ENERGIA">'[11]Detalle Otros Flujo'!#REF!</definedName>
    <definedName name="category_disponible">#REF!</definedName>
    <definedName name="CELTA">'[16]Balance General'!#REF!</definedName>
    <definedName name="CELTA_S.A.">#REF!</definedName>
    <definedName name="CELTA_SA">#REF!</definedName>
    <definedName name="CEMSA">#REF!</definedName>
    <definedName name="CEMSA_SA">#REF!</definedName>
    <definedName name="CENTRAL_COSTANERA">#REF!</definedName>
    <definedName name="CERJ">#REF!</definedName>
    <definedName name="CESA">'[17]Estado de Resultado'!$V$8</definedName>
    <definedName name="CGTF">#REF!</definedName>
    <definedName name="CGTF_">#REF!</definedName>
    <definedName name="check_offline">#REF!</definedName>
    <definedName name="CHF_EUR">#REF!</definedName>
    <definedName name="CHFvs.DEM">#REF!</definedName>
    <definedName name="CHFvs.EUR">#REF!</definedName>
    <definedName name="CHFvs.USD">#REF!</definedName>
    <definedName name="CHILECTRA">#REF!</definedName>
    <definedName name="CHILECTRA_INTERNACIONAL">#REF!</definedName>
    <definedName name="CHILECTRA_INTERNACIONAL_SA">#REF!</definedName>
    <definedName name="CHILECTRA_INVERSUD">#REF!</definedName>
    <definedName name="CHILECTRA_INVERSUD_SA">#REF!</definedName>
    <definedName name="CHILECTRA_SA">#REF!</definedName>
    <definedName name="CHINANGO">#REF!</definedName>
    <definedName name="CHINANGO_SA">#REF!</definedName>
    <definedName name="CHOCON">#REF!</definedName>
    <definedName name="CHOCON_S.A.">#REF!</definedName>
    <definedName name="CHOCON_SA">#REF!</definedName>
    <definedName name="CIA_PERUANA">#REF!</definedName>
    <definedName name="CIA_PERUANA_SA">#REF!</definedName>
    <definedName name="CIA_SAN_ISIDRO">#REF!</definedName>
    <definedName name="CIEN">#REF!</definedName>
    <definedName name="CIEN_">#REF!</definedName>
    <definedName name="CODENSA">#REF!</definedName>
    <definedName name="CODENSA_SA">#REF!</definedName>
    <definedName name="Codigo_compañia">#REF!</definedName>
    <definedName name="codigo_empresa">#REF!</definedName>
    <definedName name="codigo20">'[18]20'!#REF!</definedName>
    <definedName name="COELCE">#REF!</definedName>
    <definedName name="COELCE_">#REF!</definedName>
    <definedName name="compañia_codigo">#REF!</definedName>
    <definedName name="COMPAÑÍA_PERUANA">#REF!</definedName>
    <definedName name="CONO_SUR">#REF!</definedName>
    <definedName name="CONO_SUR_SA">#REF!</definedName>
    <definedName name="CONOSUR">#REF!</definedName>
    <definedName name="CONOSUR_SA">'[11]Detalle Otros Flujo'!#REF!</definedName>
    <definedName name="consolidado">'[19]NO CUADRA'!$A$3:$I$235</definedName>
    <definedName name="CONSTRUCTORA">'[12]Balance General'!#REF!</definedName>
    <definedName name="CONTABILIZACION_serie_10años">#REF!</definedName>
    <definedName name="control">#REF!</definedName>
    <definedName name="CORFIVALLE">#REF!</definedName>
    <definedName name="COSTANERA">'[16]Balance General'!#REF!</definedName>
    <definedName name="COSTANERA_S.A.">#REF!</definedName>
    <definedName name="COSTANERA_SA">#REF!</definedName>
    <definedName name="Ctas_Ctes_Relac">#REF!</definedName>
    <definedName name="ctas_por_cob_y_pag">'[19]NO CUADRA'!#REF!</definedName>
    <definedName name="Ctas_Relacionadas">#REF!</definedName>
    <definedName name="Ctas_Relacionadas1">#REF!</definedName>
    <definedName name="ctasctes">'[19]NO CUADRA'!$A$8:$AQ$109</definedName>
    <definedName name="CTM">#REF!</definedName>
    <definedName name="CTM_">#REF!</definedName>
    <definedName name="cua">#REF!</definedName>
    <definedName name="cuadratura_result">#REF!</definedName>
    <definedName name="Cuadro_1">#REF!</definedName>
    <definedName name="CUADRO13">#REF!</definedName>
    <definedName name="cvb" hidden="1">#REF!</definedName>
    <definedName name="d">'[20]Deposito a Plazo'!#REF!</definedName>
    <definedName name="Datos">'[19]NO CUADRA'!$A$3:$I$235</definedName>
    <definedName name="dd">'[21]Oblig bco C P'!#REF!</definedName>
    <definedName name="DEMvs.EUR">#REF!</definedName>
    <definedName name="DEMvs.USD">#REF!</definedName>
    <definedName name="DEPRECIACION">#REF!</definedName>
    <definedName name="DETALLE">#REF!</definedName>
    <definedName name="dfg" hidden="1">#REF!</definedName>
    <definedName name="dicembre_2001">#REF!</definedName>
    <definedName name="dicembre_2002">#REF!</definedName>
    <definedName name="dicembre_2003">#REF!</definedName>
    <definedName name="dicembre_2004">#REF!</definedName>
    <definedName name="dicembre_2005">#REF!</definedName>
    <definedName name="DIPREL">#REF!</definedName>
    <definedName name="DISTRILIMA">'[22]Balance General'!#REF!</definedName>
    <definedName name="DISTRILIMA_SA">'[22]Estado de Resultado'!#REF!</definedName>
    <definedName name="DOLARES">#REF!</definedName>
    <definedName name="e">'[21]Prov  y Cast'!#REF!</definedName>
    <definedName name="E.RES.OCT">#REF!</definedName>
    <definedName name="E_ARGENTINA">[11]HOJADECONSOLIDACION!#REF!</definedName>
    <definedName name="E_E_COLOMBIA">'[23]Balance General'!#REF!</definedName>
    <definedName name="E_E_DE_COLOMBIA">'[23]Estado de Resultado'!#REF!</definedName>
    <definedName name="E_ECO">'[16]Balance General'!#REF!</definedName>
    <definedName name="E_ECO_S.A.">#REF!</definedName>
    <definedName name="E_ECO_SA">#REF!</definedName>
    <definedName name="E_INTERNACIONAL">#REF!</definedName>
    <definedName name="EASA">'[16]Balance General'!#REF!</definedName>
    <definedName name="EASA_S.A.">#REF!</definedName>
    <definedName name="EASA_SA">#REF!</definedName>
    <definedName name="ECO">#REF!</definedName>
    <definedName name="ECO_SA">#REF!</definedName>
    <definedName name="EDEGEL">#REF!</definedName>
    <definedName name="EDEGEL_S.A.">#REF!</definedName>
    <definedName name="EDEGEL_SA">#REF!</definedName>
    <definedName name="EDELNOR">#REF!</definedName>
    <definedName name="EDELNOR_SA">#REF!</definedName>
    <definedName name="EDESUR">'[22]Balance General'!#REF!</definedName>
    <definedName name="EDESUR_SA">'[22]Estado de Resultado'!#REF!</definedName>
    <definedName name="EE_COLINA">#REF!</definedName>
    <definedName name="EE_COLINA_SA">#REF!</definedName>
    <definedName name="eee" hidden="1">#REF!</definedName>
    <definedName name="EERR_PPTTO">#REF!</definedName>
    <definedName name="EERRmiles">#REF!</definedName>
    <definedName name="EERRvalida">#REF!</definedName>
    <definedName name="efe">'[24]Prov  y Cast'!#REF!</definedName>
    <definedName name="EInterntional">#REF!</definedName>
    <definedName name="EL__MELON">'[14]FLUJO IFRS'!#REF!</definedName>
    <definedName name="EL_CHOCON">#REF!</definedName>
    <definedName name="EL_MELON">[25]HOJADECONSOLIDACION!$H$10</definedName>
    <definedName name="ELESUR">'[22]Balance General'!#REF!</definedName>
    <definedName name="ELESUR_SA">'[22]Estado de Resultado'!#REF!</definedName>
    <definedName name="ELIMIN1">#REF!</definedName>
    <definedName name="ELIMIN2">#REF!</definedName>
    <definedName name="ELIMIN3">#REF!</definedName>
    <definedName name="ELIMINACIONES">#REF!</definedName>
    <definedName name="EMGESA">#REF!</definedName>
    <definedName name="EMGESA_S.A.">#REF!</definedName>
    <definedName name="EMGESA_S.A.__fusionado">#REF!</definedName>
    <definedName name="EMGESA_S.A._fusionado">#REF!</definedName>
    <definedName name="EMGESA_SA">'[11]Detalle Otros Flujo'!#REF!</definedName>
    <definedName name="empresa">#REF!</definedName>
    <definedName name="END_CHILE_INT">#REF!</definedName>
    <definedName name="ENDESA">#REF!</definedName>
    <definedName name="ENDESA__MATRIZ">'[14]FLUJO IFRS'!#REF!</definedName>
    <definedName name="ENDESA_ARGENTINA">#REF!</definedName>
    <definedName name="ENDESA_BRASIL">#REF!</definedName>
    <definedName name="ENDESA_BRASIL_">#REF!</definedName>
    <definedName name="ENDESA_BRASIL_SA">#REF!</definedName>
    <definedName name="ENDESA_CHILE_INT">'[11]Detalle Otros Flujo'!#REF!</definedName>
    <definedName name="ENDESA_CHILE_INTERNACIONAL">#REF!</definedName>
    <definedName name="ENDESA_COLOMBIA">'[11]Detalle Otros Flujo'!#REF!</definedName>
    <definedName name="ENDESA_DE_COLOMBIA">'[26]Estado de Resultado'!#REF!</definedName>
    <definedName name="ENDESA_ECO">'[14]FLUJO IFRS'!#REF!</definedName>
    <definedName name="ENDESA_IND">#REF!</definedName>
    <definedName name="ENDESA_S.A.">#REF!</definedName>
    <definedName name="ENDESA_SA">'[22]Estado de Resultado'!#REF!</definedName>
    <definedName name="ENERI">#REF!</definedName>
    <definedName name="ENERSIS">#REF!</definedName>
    <definedName name="ENERSIS_ARG">'[22]Balance General'!#REF!</definedName>
    <definedName name="ENERSIS_ARGENTINA">'[22]Estado de Resultado'!#REF!</definedName>
    <definedName name="ENERSIS_INT">'[22]Balance General'!#REF!</definedName>
    <definedName name="ENERSIS_INTERNACIONAL">'[22]Estado de Resultado'!#REF!</definedName>
    <definedName name="ENERSIS_INTERNATIONAL">'[22]Estado de Resultado'!#REF!</definedName>
    <definedName name="ENERSIS_SA">#REF!</definedName>
    <definedName name="ENIGESA">#REF!</definedName>
    <definedName name="ENIGESA_S.A.">#REF!</definedName>
    <definedName name="ENIGESA_SA">#REF!</definedName>
    <definedName name="er" hidden="1">#REF!</definedName>
    <definedName name="ESTADO_DE_FLUJO_DE_EFECTIVO">#REF!</definedName>
    <definedName name="EV__DECIMALSYMBOL__" hidden="1">","</definedName>
    <definedName name="EV__EVCOM_OPTIONS__" hidden="1">8</definedName>
    <definedName name="EV__EXPOPTIONS__" hidden="1">0</definedName>
    <definedName name="EV__LASTREFTIME__" hidden="1">40113.4360185185</definedName>
    <definedName name="EV__LOCKEDCVW__CORPORATIVO" hidden="1">"i_TOT,BALANCE,REAL,ENEL,ML,G001,2006.TOTAL,Contrib_ENDESA,YTD,"</definedName>
    <definedName name="EV__LOCKEDCVW__ECYR" hidden="1">"i_TOT,BALANCE,REAL,ENEL,ML,G051,2006.ENE,Input_M,YTD,"</definedName>
    <definedName name="EV__LOCKEDCVW__ENERSIS" hidden="1">"i_TOT,BALANCE,REAL,ENEL,ML,G300,2006.TOTAL,Contrib_ENDESA,YTD,"</definedName>
    <definedName name="EV__LOCKEDCVW__GRECIA" hidden="1">"i_TOT,BALANCE,REAL,ENEL,ML,G073,2006.TOTAL,Contrib_ENDESA,YTD,"</definedName>
    <definedName name="EV__LOCKEDCVW__IC" hidden="1">"i_TOT,BALANCE,Dec,REAL,ML,G001,2006.TOTAL,YTD,"</definedName>
    <definedName name="EV__LOCKEDCVW__PERIMETRO" hidden="1">"PCON,i_TOT,REAL,ML,G001,2006.TOTAL,YTD,"</definedName>
    <definedName name="EV__LOCKEDCVW__TCAMBIO" hidden="1">"REAL,BRL,Global,2006.TOTAL,CONSRATES,YTD,"</definedName>
    <definedName name="EV__LOCKEDCVW__VALIDACION" hidden="1">"i_TOT,REAL,2006.TOTAL,VALIDACIONESPRUEBA,vnone,YTD,"</definedName>
    <definedName name="EV__LOCKSTATUS__" hidden="1">4</definedName>
    <definedName name="EV__MAXEXPCOLS__" hidden="1">100</definedName>
    <definedName name="EV__MAXEXPROWS__" hidden="1">10000</definedName>
    <definedName name="EV__MEMORYCVW__" hidden="1">0</definedName>
    <definedName name="EV__WBEVMODE__" hidden="1">1</definedName>
    <definedName name="EV__WBREFOPTIONS__" hidden="1">134217732</definedName>
    <definedName name="EV__WBVERSION__" hidden="1">0</definedName>
    <definedName name="EV__WSINFO__" hidden="1">"endesabpc"</definedName>
    <definedName name="expand_anexos">#REF!</definedName>
    <definedName name="expansion">#REF!</definedName>
    <definedName name="FACTORES">#REF!</definedName>
    <definedName name="fdos">#REF!</definedName>
    <definedName name="febbraio_2001">#REF!</definedName>
    <definedName name="febbraio_2002">#REF!</definedName>
    <definedName name="febbraio_2003">#REF!</definedName>
    <definedName name="febbraio_2004">#REF!</definedName>
    <definedName name="febbraio_2005">#REF!</definedName>
    <definedName name="ff">'[11]Detalle Otros Flujo'!#REF!</definedName>
    <definedName name="Fiduvalle">'[8]Deposito a Plazo'!#REF!</definedName>
    <definedName name="GAS_ATACAMA">#REF!</definedName>
    <definedName name="GAS_ATACAMA_SA">#REF!</definedName>
    <definedName name="GBPvs.EUR">#REF!</definedName>
    <definedName name="GEN_PERU">#REF!</definedName>
    <definedName name="GENERANDES">#REF!</definedName>
    <definedName name="GENERANDES_PERU">'[11]Detalle Otros Flujo'!#REF!</definedName>
    <definedName name="gennaio_2001">#REF!</definedName>
    <definedName name="gennaio_2002">#REF!</definedName>
    <definedName name="gennaio_2003">#REF!</definedName>
    <definedName name="gennaio_2004">#REF!</definedName>
    <definedName name="gennaio_2005">#REF!</definedName>
    <definedName name="ghj" hidden="1">#REF!</definedName>
    <definedName name="giugno_2001">#REF!</definedName>
    <definedName name="giugno_2002">#REF!</definedName>
    <definedName name="giugno_2003">#REF!</definedName>
    <definedName name="giugno_2004">#REF!</definedName>
    <definedName name="giugno_2005">#REF!</definedName>
    <definedName name="graficos2">#REF!</definedName>
    <definedName name="HIDROAYSEN">#REF!</definedName>
    <definedName name="HIDROAYSEN_SA">#REF!</definedName>
    <definedName name="HIDROINVEST">#REF!</definedName>
    <definedName name="HIDROINVEST_S.A.">#REF!</definedName>
    <definedName name="HIDROINVEST_SA">#REF!</definedName>
    <definedName name="HISTORICO">#REF!</definedName>
    <definedName name="hjk" hidden="1">#REF!</definedName>
    <definedName name="Hoy">[27]anexo01!$K$4</definedName>
    <definedName name="ias">[1]empresa!#REF!</definedName>
    <definedName name="IIMV">#REF!</definedName>
    <definedName name="IIMVCORACEROS__.">#REF!</definedName>
    <definedName name="IM_VELASCO">#REF!</definedName>
    <definedName name="IM_VELASCO_SA">#REF!</definedName>
    <definedName name="IMV">#REF!</definedName>
    <definedName name="IMVELASCO">#REF!</definedName>
    <definedName name="IMVELASCO_LTDA.">#REF!</definedName>
    <definedName name="IMVLADEHESA">#REF!</definedName>
    <definedName name="Ing_ajenos_de_la_Explotación">#REF!</definedName>
    <definedName name="Ing_Explotacion">#REF!</definedName>
    <definedName name="INGENDESA">#REF!</definedName>
    <definedName name="INGENDESA_S.A.">#REF!</definedName>
    <definedName name="INGENDESA_SA">#REF!</definedName>
    <definedName name="INGRESOS">[3]CMRESU99!#REF!</definedName>
    <definedName name="Ingresos_Financieros">#REF!</definedName>
    <definedName name="Int_Minoritario">#REF!</definedName>
    <definedName name="intco_md">#REF!</definedName>
    <definedName name="interco_md">#REF!</definedName>
    <definedName name="Interes_Minoritario">#REF!</definedName>
    <definedName name="Interés_Minoritario">#REF!</definedName>
    <definedName name="INTERESES_MINORITARIA">'[19]NO CUADRA'!$A$1:$O$116</definedName>
    <definedName name="INTERESES_MINORITARIOS">'[19]NO CUADRA'!$A$1:$O$122</definedName>
    <definedName name="INV_ENDESA">#REF!</definedName>
    <definedName name="INV_ENDESA_NORTE">'[16]Balance General'!#REF!</definedName>
    <definedName name="INV_ENDESA_NORTE_SA">#REF!</definedName>
    <definedName name="INVERSION_EERR">'[19]NO CUADRA'!$A$2:$P$78</definedName>
    <definedName name="Inversiones">#REF!</definedName>
    <definedName name="INVESTLUZ">#REF!</definedName>
    <definedName name="INVESTLUZ_">#REF!</definedName>
    <definedName name="ITLvs.CHF">#REF!</definedName>
    <definedName name="ITLvs.EUR">#REF!</definedName>
    <definedName name="ITLvs.USD">#REF!</definedName>
    <definedName name="JPYvs.EUR">#REF!</definedName>
    <definedName name="kto">#REF!</definedName>
    <definedName name="LAJAS">'[14]EFE año Ant'!#REF!</definedName>
    <definedName name="LAJAS_INV">'[11]Detalle Otros Flujo'!#REF!</definedName>
    <definedName name="LAJAS_INVERSORA">#REF!</definedName>
    <definedName name="LAJAS_INVERSORA_SA">'[17]Estado de Resultado'!$X$8</definedName>
    <definedName name="legalentity_disponible">#REF!</definedName>
    <definedName name="lista_sociedades">#REF!</definedName>
    <definedName name="listado_empresa">#REF!</definedName>
    <definedName name="listado_empresa2">#REF!</definedName>
    <definedName name="LO_VENECIA">'[16]Balance General'!#REF!</definedName>
    <definedName name="LO_VENECIA_SA">#REF!</definedName>
    <definedName name="los">'[28]Bce Brasil'!#REF!</definedName>
    <definedName name="LOS_MAITENES">#REF!</definedName>
    <definedName name="LOS_MAITENES_C">#REF!</definedName>
    <definedName name="luglio_2001">#REF!</definedName>
    <definedName name="luglio_2002">#REF!</definedName>
    <definedName name="luglio_2003">#REF!</definedName>
    <definedName name="luglio_2004">#REF!</definedName>
    <definedName name="luglio_2005">#REF!</definedName>
    <definedName name="LUZ_ANDES">#REF!</definedName>
    <definedName name="LUZ_ANDES_SA">#REF!</definedName>
    <definedName name="LUZ_BOGOTA">#REF!</definedName>
    <definedName name="LUZ_DE_RIO">#REF!</definedName>
    <definedName name="LUZ_DE_RIO_SA">#REF!</definedName>
    <definedName name="maggio_2001">#REF!</definedName>
    <definedName name="maggio_2002">#REF!</definedName>
    <definedName name="maggio_2003">#REF!</definedName>
    <definedName name="maggio_2004">#REF!</definedName>
    <definedName name="maggio_2005">#REF!</definedName>
    <definedName name="marzo_2001">#REF!</definedName>
    <definedName name="marzo_2002">#REF!</definedName>
    <definedName name="marzo_2003">#REF!</definedName>
    <definedName name="marzo_2004">#REF!</definedName>
    <definedName name="marzo_2005">#REF!</definedName>
    <definedName name="MAY.NOV">#REF!</definedName>
    <definedName name="MAYOR.OCT">#REF!</definedName>
    <definedName name="MAYOR_SYNAPSIS">#REF!</definedName>
    <definedName name="MENOR_CHILECTRA">#REF!</definedName>
    <definedName name="MENOR_CORDILLERA">#REF!</definedName>
    <definedName name="MENOR_DISTRILEC_BOL64">#REF!</definedName>
    <definedName name="MENOR_DISTRILIMA_BOL64">#REF!</definedName>
    <definedName name="MENOR_ENDESA">#REF!</definedName>
    <definedName name="MENOR_RIO_MAIPO">#REF!</definedName>
    <definedName name="Mes">[7]introduccion!#REF!</definedName>
    <definedName name="MEWarning" hidden="1">1</definedName>
    <definedName name="mm">[27]anexo01!$K$9</definedName>
    <definedName name="NEWOPER">"$A$74:$R$75"</definedName>
    <definedName name="nombre_interco_md">#REF!</definedName>
    <definedName name="NOTA_MENOR_VALOR">#REF!</definedName>
    <definedName name="NOTAS">#REF!</definedName>
    <definedName name="novembre_2001">#REF!</definedName>
    <definedName name="novembre_2002">#REF!</definedName>
    <definedName name="novembre_2003">#REF!</definedName>
    <definedName name="novembre_2004">#REF!</definedName>
    <definedName name="novembre_2005">#REF!</definedName>
    <definedName name="o_ing">[1]empresa!#REF!</definedName>
    <definedName name="o_pas_lp">[1]empresa!#REF!</definedName>
    <definedName name="o_var_lp">[1]empresa!#REF!</definedName>
    <definedName name="OTROS">'[19]NO CUADRA'!$A$126:$P$170</definedName>
    <definedName name="ottobre_2001">#REF!</definedName>
    <definedName name="ottobre_2002">#REF!</definedName>
    <definedName name="ottobre_2003">#REF!</definedName>
    <definedName name="ottobre_2004">#REF!</definedName>
    <definedName name="ottobre_2005">#REF!</definedName>
    <definedName name="P_T_Utlidades">#REF!</definedName>
    <definedName name="PANGUE">#REF!</definedName>
    <definedName name="PANGUE_S.A.">#REF!</definedName>
    <definedName name="PANGUE_SA">#REF!</definedName>
    <definedName name="Participa2">'[19]NO CUADRA'!$A$95:$Z$148</definedName>
    <definedName name="Participa3">'[19]NO CUADRA'!$A$159:$M$181</definedName>
    <definedName name="Participacion">'[19]NO CUADRA'!$A$1:$AL$91</definedName>
    <definedName name="Participación_Económica">'[19]NO CUADRA'!$E$67:$P$89</definedName>
    <definedName name="ParticipacionEconomicas">'[19]NO CUADRA'!$E$68:$P$89</definedName>
    <definedName name="pas">#REF!</definedName>
    <definedName name="PASTOS_VERDES">#REF!</definedName>
    <definedName name="Patrimonio">#REF!</definedName>
    <definedName name="PEHUENCHE">#REF!</definedName>
    <definedName name="PEHUENCHE_S.A.">#REF!</definedName>
    <definedName name="PEHUENCHE_SA">#REF!</definedName>
    <definedName name="PESOS">#REF!</definedName>
    <definedName name="PorcentajeEconomico">#REF!</definedName>
    <definedName name="Presentacion">#REF!</definedName>
    <definedName name="PRESENTACION.">#REF!</definedName>
    <definedName name="PRUEBA">#REF!</definedName>
    <definedName name="qw">#REF!</definedName>
    <definedName name="qwe" hidden="1">#REF!</definedName>
    <definedName name="Reporte">[18]RESUMEN!$E$15</definedName>
    <definedName name="res">#REF!</definedName>
    <definedName name="resultado">#REF!</definedName>
    <definedName name="Resultados_abierto">#REF!</definedName>
    <definedName name="Resultados_FECU">#REF!</definedName>
    <definedName name="RESUMEN">#REF!</definedName>
    <definedName name="RIO_MAIPO">'[22]Balance General'!#REF!</definedName>
    <definedName name="RIO_MAIPO_SA">'[22]Estado de Resultado'!#REF!</definedName>
    <definedName name="RIOMAIPO">#REF!</definedName>
    <definedName name="row_key3_total">#REF!</definedName>
    <definedName name="rty" hidden="1">#REF!</definedName>
    <definedName name="s">'[29]Prov  y Cast'!#REF!</definedName>
    <definedName name="SAN_ISIDRO">#REF!</definedName>
    <definedName name="SAN_ISIDRO_S.A.">#REF!</definedName>
    <definedName name="SAN_ISIDRO_SA">#REF!</definedName>
    <definedName name="SANTIAGO_PONIENTE">#REF!</definedName>
    <definedName name="SCP_ARGENTINA">'[16]Balance General'!#REF!</definedName>
    <definedName name="SCP_ARGENTINA_S.A.">#REF!</definedName>
    <definedName name="SCP_ARGENTINA_SA">#REF!</definedName>
    <definedName name="settembre_2001">#REF!</definedName>
    <definedName name="settembre_2002">#REF!</definedName>
    <definedName name="settembre_2003">#REF!</definedName>
    <definedName name="settembre_2004">#REF!</definedName>
    <definedName name="settembre_2005">#REF!</definedName>
    <definedName name="Sin_Endesa">#REF!</definedName>
    <definedName name="STGO_2000">'[12]Balance General'!#REF!</definedName>
    <definedName name="STGO_2000_LTDA">'[12]Estado de Resultado'!#REF!</definedName>
    <definedName name="suppress2">#REF!</definedName>
    <definedName name="suuu">'[11]Detalle Otros Flujo'!#REF!</definedName>
    <definedName name="Swaption_T0">[15]Rng_Swaption_T0!$A$1:$CF$5</definedName>
    <definedName name="SYNAPSIS">#REF!</definedName>
    <definedName name="SYNAPSIS_ARGENTINA">'[30]Balance General'!$D$9</definedName>
    <definedName name="SYNAPSIS_BRASIL">'[30]Balance General'!$G$9</definedName>
    <definedName name="SYNAPSIS_CHILE">'[30]Balance General'!$C$9</definedName>
    <definedName name="SYNAPSIS_COLOMBIA">'[30]Balance General'!$F$9</definedName>
    <definedName name="SYNAPSIS_PERU">'[30]Balance General'!$E$9</definedName>
    <definedName name="SYNAPSIS_SA">#REF!</definedName>
    <definedName name="tabla">#REF!</definedName>
    <definedName name="TAN">'[31]Balance General'!#REF!</definedName>
    <definedName name="tc">'[32]BONOS LOCAL'!$T$2</definedName>
    <definedName name="TD">#REF!</definedName>
    <definedName name="TD_SI">#REF!</definedName>
    <definedName name="temp1A">#REF!</definedName>
    <definedName name="TESA">#REF!</definedName>
    <definedName name="TESA_">#REF!</definedName>
    <definedName name="TEST0">#REF!</definedName>
    <definedName name="TEST1">[2]Resumen!#REF!</definedName>
    <definedName name="TEST2">[2]Resumen!#REF!</definedName>
    <definedName name="TEST3">[2]Resumen!#REF!</definedName>
    <definedName name="TESTHKEY">#REF!</definedName>
    <definedName name="TESTKEYS">#REF!</definedName>
    <definedName name="TESTVKEY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2">#REF!</definedName>
    <definedName name="TextRefCopy73">#REF!</definedName>
    <definedName name="TextRefCopy74">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0">#REF!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#REF!</definedName>
    <definedName name="TextRefCopy89">#REF!</definedName>
    <definedName name="TextRefCopy9">#REF!</definedName>
    <definedName name="TextRefCopy90">#REF!</definedName>
    <definedName name="TextRefCopy91">#REF!</definedName>
    <definedName name="TextRefCopyRangeCount" hidden="1">91</definedName>
    <definedName name="time_disponible">#REF!</definedName>
    <definedName name="tipo_reporte">#REF!</definedName>
    <definedName name="tr" hidden="1">#REF!</definedName>
    <definedName name="Tramos">#REF!</definedName>
    <definedName name="TRANSQUILLOTA">#REF!</definedName>
    <definedName name="TRANSQUILLOTA_SA">#REF!</definedName>
    <definedName name="tttt">[33]empresa!#REF!</definedName>
    <definedName name="TUNEL">#REF!</definedName>
    <definedName name="TUNEL_EL_MELON">#REF!</definedName>
    <definedName name="TUNEL_EL_MELON_S.A.">#REF!</definedName>
    <definedName name="TUNEL_EL_MELON_SA">#REF!</definedName>
    <definedName name="uf_hoy">[27]anexo01!$K$10</definedName>
    <definedName name="uio" hidden="1">#REF!</definedName>
    <definedName name="usd_hoy">[27]anexo01!$K$7</definedName>
    <definedName name="USDvs.EUR">#REF!</definedName>
    <definedName name="UTILIDAD_EE_RR">#REF!</definedName>
    <definedName name="V">#REF!</definedName>
    <definedName name="VALOR">#REF!</definedName>
    <definedName name="vbn" hidden="1">#REF!</definedName>
    <definedName name="VELASCO">'[22]Balance General'!#REF!</definedName>
    <definedName name="VPP">#REF!</definedName>
    <definedName name="wer" hidden="1">#REF!</definedName>
    <definedName name="willy">'[19]NO CUADRA'!#REF!</definedName>
    <definedName name="x">'[34]Balance General'!#REF!</definedName>
    <definedName name="xx">[34]Participaciones1!#REF!</definedName>
    <definedName name="xxxx">#REF!</definedName>
    <definedName name="xxxxx">#REF!</definedName>
    <definedName name="xxxxxxxxxxxxxxxxxxx">#REF!</definedName>
    <definedName name="yui" hidden="1">#REF!</definedName>
    <definedName name="zxc" hidden="1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6" i="22" l="1"/>
  <c r="F16" i="22"/>
  <c r="G15" i="22"/>
  <c r="F15" i="22"/>
  <c r="G14" i="22"/>
  <c r="F14" i="22"/>
  <c r="G13" i="22"/>
  <c r="F13" i="22"/>
  <c r="G12" i="22"/>
  <c r="F12" i="22"/>
  <c r="G11" i="22"/>
  <c r="F11" i="22"/>
  <c r="G8" i="22"/>
  <c r="F8" i="22"/>
  <c r="G7" i="22"/>
  <c r="F7" i="22"/>
  <c r="G6" i="22"/>
  <c r="F6" i="22"/>
  <c r="G5" i="22"/>
  <c r="F5" i="22"/>
  <c r="G4" i="22"/>
  <c r="F4" i="22"/>
  <c r="G3" i="22"/>
  <c r="F3" i="22"/>
  <c r="G35" i="22"/>
  <c r="F35" i="22"/>
  <c r="G34" i="22"/>
  <c r="F34" i="22"/>
  <c r="G33" i="22"/>
  <c r="F33" i="22"/>
  <c r="G32" i="22"/>
  <c r="F32" i="22"/>
  <c r="G31" i="22"/>
  <c r="F31" i="22"/>
  <c r="G30" i="22"/>
  <c r="F30" i="22"/>
  <c r="G27" i="22"/>
  <c r="F27" i="22"/>
  <c r="G26" i="22"/>
  <c r="F26" i="22"/>
  <c r="G25" i="22"/>
  <c r="F25" i="22"/>
  <c r="G24" i="22"/>
  <c r="F24" i="22"/>
  <c r="G23" i="22"/>
  <c r="F23" i="22"/>
  <c r="G22" i="22"/>
  <c r="F22" i="22"/>
  <c r="O32" i="21"/>
  <c r="O11" i="21"/>
  <c r="L4" i="23"/>
  <c r="K4" i="23"/>
  <c r="E16" i="32"/>
  <c r="B16" i="32"/>
  <c r="E21" i="22"/>
  <c r="D21" i="22"/>
  <c r="E23" i="21"/>
  <c r="B23" i="21"/>
  <c r="D24" i="12"/>
  <c r="F12" i="26" s="1"/>
  <c r="C24" i="12"/>
  <c r="G24" i="12" s="1"/>
  <c r="O25" i="32"/>
  <c r="N25" i="32"/>
  <c r="O24" i="32"/>
  <c r="N24" i="32"/>
  <c r="M24" i="32"/>
  <c r="O23" i="32"/>
  <c r="N23" i="32"/>
  <c r="O22" i="32"/>
  <c r="M22" i="32"/>
  <c r="O21" i="32"/>
  <c r="M21" i="32"/>
  <c r="K25" i="32"/>
  <c r="J25" i="32"/>
  <c r="K24" i="32"/>
  <c r="J24" i="32"/>
  <c r="I24" i="32"/>
  <c r="K23" i="32"/>
  <c r="J23" i="32"/>
  <c r="K22" i="32"/>
  <c r="I22" i="32"/>
  <c r="K21" i="32"/>
  <c r="I21" i="32"/>
  <c r="O11" i="32"/>
  <c r="N11" i="32"/>
  <c r="O10" i="32"/>
  <c r="N10" i="32"/>
  <c r="M10" i="32"/>
  <c r="O9" i="32"/>
  <c r="N9" i="32"/>
  <c r="O8" i="32"/>
  <c r="M8" i="32"/>
  <c r="O7" i="32"/>
  <c r="M7" i="32"/>
  <c r="K11" i="32"/>
  <c r="J11" i="32"/>
  <c r="K10" i="32"/>
  <c r="J10" i="32"/>
  <c r="I10" i="32"/>
  <c r="K9" i="32"/>
  <c r="J9" i="32"/>
  <c r="K8" i="32"/>
  <c r="I8" i="32"/>
  <c r="O27" i="32"/>
  <c r="K27" i="32"/>
  <c r="O26" i="32"/>
  <c r="K26" i="32"/>
  <c r="O20" i="32"/>
  <c r="N20" i="32"/>
  <c r="M20" i="32"/>
  <c r="K20" i="32"/>
  <c r="J20" i="32"/>
  <c r="I20" i="32"/>
  <c r="O19" i="32"/>
  <c r="N19" i="32"/>
  <c r="M19" i="32"/>
  <c r="K19" i="32"/>
  <c r="J19" i="32"/>
  <c r="I19" i="32"/>
  <c r="O13" i="32"/>
  <c r="K13" i="32"/>
  <c r="O12" i="32"/>
  <c r="K12" i="32"/>
  <c r="K7" i="32"/>
  <c r="I7" i="32"/>
  <c r="O6" i="32"/>
  <c r="N6" i="32"/>
  <c r="M6" i="32"/>
  <c r="K6" i="32"/>
  <c r="J6" i="32"/>
  <c r="I6" i="32"/>
  <c r="O5" i="32"/>
  <c r="N5" i="32"/>
  <c r="M5" i="32"/>
  <c r="K5" i="32"/>
  <c r="J5" i="32"/>
  <c r="I5" i="32"/>
  <c r="O41" i="21"/>
  <c r="K41" i="21"/>
  <c r="O40" i="21"/>
  <c r="K40" i="21"/>
  <c r="O39" i="21"/>
  <c r="N39" i="21"/>
  <c r="M39" i="21"/>
  <c r="K39" i="21"/>
  <c r="J39" i="21"/>
  <c r="I39" i="21"/>
  <c r="O38" i="21"/>
  <c r="N38" i="21"/>
  <c r="M38" i="21"/>
  <c r="K38" i="21"/>
  <c r="J38" i="21"/>
  <c r="I38" i="21"/>
  <c r="O37" i="21"/>
  <c r="N37" i="21"/>
  <c r="M37" i="21"/>
  <c r="K37" i="21"/>
  <c r="J37" i="21"/>
  <c r="I37" i="21"/>
  <c r="O36" i="21"/>
  <c r="N36" i="21"/>
  <c r="M36" i="21"/>
  <c r="K36" i="21"/>
  <c r="J36" i="21"/>
  <c r="I36" i="21"/>
  <c r="O35" i="21"/>
  <c r="N35" i="21"/>
  <c r="M35" i="21"/>
  <c r="K35" i="21"/>
  <c r="J35" i="21"/>
  <c r="I35" i="21"/>
  <c r="O34" i="21"/>
  <c r="N34" i="21"/>
  <c r="M34" i="21"/>
  <c r="K34" i="21"/>
  <c r="J34" i="21"/>
  <c r="I34" i="21"/>
  <c r="O33" i="21"/>
  <c r="M33" i="21"/>
  <c r="K33" i="21"/>
  <c r="J33" i="21"/>
  <c r="I33" i="21"/>
  <c r="M32" i="21"/>
  <c r="K32" i="21"/>
  <c r="J32" i="21"/>
  <c r="I32" i="21"/>
  <c r="O31" i="21"/>
  <c r="M31" i="21"/>
  <c r="K31" i="21"/>
  <c r="J31" i="21"/>
  <c r="I31" i="21"/>
  <c r="O30" i="21"/>
  <c r="M30" i="21"/>
  <c r="K30" i="21"/>
  <c r="J30" i="21"/>
  <c r="I30" i="21"/>
  <c r="O29" i="21"/>
  <c r="N29" i="21"/>
  <c r="M29" i="21"/>
  <c r="K29" i="21"/>
  <c r="J29" i="21"/>
  <c r="I29" i="21"/>
  <c r="O28" i="21"/>
  <c r="M28" i="21"/>
  <c r="K28" i="21"/>
  <c r="J28" i="21"/>
  <c r="I28" i="21"/>
  <c r="O27" i="21"/>
  <c r="N27" i="21"/>
  <c r="M27" i="21"/>
  <c r="K27" i="21"/>
  <c r="J27" i="21"/>
  <c r="I27" i="21"/>
  <c r="O26" i="21"/>
  <c r="N26" i="21"/>
  <c r="M26" i="21"/>
  <c r="K26" i="21"/>
  <c r="J26" i="21"/>
  <c r="I26" i="21"/>
  <c r="O20" i="21"/>
  <c r="K20" i="21"/>
  <c r="O19" i="21"/>
  <c r="K19" i="21"/>
  <c r="O18" i="21"/>
  <c r="N18" i="21"/>
  <c r="M18" i="21"/>
  <c r="K18" i="21"/>
  <c r="J18" i="21"/>
  <c r="I18" i="21"/>
  <c r="O17" i="21"/>
  <c r="N17" i="21"/>
  <c r="K17" i="21"/>
  <c r="J17" i="21"/>
  <c r="I17" i="21"/>
  <c r="O16" i="21"/>
  <c r="N16" i="21"/>
  <c r="M16" i="21"/>
  <c r="K16" i="21"/>
  <c r="J16" i="21"/>
  <c r="I16" i="21"/>
  <c r="O15" i="21"/>
  <c r="N15" i="21"/>
  <c r="M15" i="21"/>
  <c r="K15" i="21"/>
  <c r="J15" i="21"/>
  <c r="I15" i="21"/>
  <c r="O14" i="21"/>
  <c r="N14" i="21"/>
  <c r="M14" i="21"/>
  <c r="K14" i="21"/>
  <c r="J14" i="21"/>
  <c r="I14" i="21"/>
  <c r="O13" i="21"/>
  <c r="N13" i="21"/>
  <c r="M13" i="21"/>
  <c r="K13" i="21"/>
  <c r="J13" i="21"/>
  <c r="I13" i="21"/>
  <c r="O12" i="21"/>
  <c r="M12" i="21"/>
  <c r="K12" i="21"/>
  <c r="J12" i="21"/>
  <c r="I12" i="21"/>
  <c r="M11" i="21"/>
  <c r="K11" i="21"/>
  <c r="J11" i="21"/>
  <c r="I11" i="21"/>
  <c r="O10" i="21"/>
  <c r="M10" i="21"/>
  <c r="K10" i="21"/>
  <c r="J10" i="21"/>
  <c r="I10" i="21"/>
  <c r="O9" i="21"/>
  <c r="M9" i="21"/>
  <c r="K9" i="21"/>
  <c r="J9" i="21"/>
  <c r="I9" i="21"/>
  <c r="O8" i="21"/>
  <c r="N8" i="21"/>
  <c r="M8" i="21"/>
  <c r="K8" i="21"/>
  <c r="J8" i="21"/>
  <c r="I8" i="21"/>
  <c r="O7" i="21"/>
  <c r="M7" i="21"/>
  <c r="K7" i="21"/>
  <c r="J7" i="21"/>
  <c r="I7" i="21"/>
  <c r="O6" i="21"/>
  <c r="N6" i="21"/>
  <c r="M6" i="21"/>
  <c r="K6" i="21"/>
  <c r="J6" i="21"/>
  <c r="I6" i="21"/>
  <c r="O5" i="21"/>
  <c r="N5" i="21"/>
  <c r="M5" i="21"/>
  <c r="K5" i="21"/>
  <c r="J5" i="21"/>
  <c r="I5" i="21"/>
  <c r="E2" i="22"/>
  <c r="D2" i="22"/>
  <c r="E2" i="21"/>
  <c r="E2" i="32"/>
  <c r="B2" i="21"/>
  <c r="B2" i="32" s="1"/>
  <c r="H10" i="23"/>
  <c r="G10" i="23"/>
  <c r="D10" i="23"/>
  <c r="C10" i="23"/>
  <c r="D3" i="29"/>
  <c r="C3" i="29"/>
  <c r="C3" i="28"/>
  <c r="C11" i="28" s="1"/>
  <c r="I3" i="27"/>
  <c r="D3" i="27"/>
  <c r="C3" i="27"/>
  <c r="H2" i="27"/>
  <c r="I3" i="24"/>
  <c r="D3" i="25"/>
  <c r="C3" i="25"/>
  <c r="C2" i="25"/>
  <c r="C2" i="27" s="1"/>
  <c r="C2" i="24"/>
  <c r="I5" i="18"/>
  <c r="D3" i="24"/>
  <c r="G4" i="31" s="1"/>
  <c r="C3" i="24"/>
  <c r="F4" i="31" s="1"/>
  <c r="D4" i="12"/>
  <c r="F3" i="26" s="1"/>
  <c r="C4" i="12"/>
  <c r="E4" i="12" s="1"/>
  <c r="H5" i="18"/>
  <c r="H19" i="18" s="1"/>
  <c r="G5" i="18"/>
  <c r="G19" i="18" s="1"/>
  <c r="D5" i="18"/>
  <c r="C5" i="18"/>
  <c r="C19" i="18" s="1"/>
  <c r="G4" i="18"/>
  <c r="C4" i="18"/>
  <c r="E11" i="18"/>
  <c r="D11" i="18"/>
  <c r="D19" i="18"/>
  <c r="L5" i="18"/>
  <c r="L8" i="8"/>
  <c r="D8" i="8" s="1"/>
  <c r="N8" i="8"/>
  <c r="O8" i="8"/>
  <c r="L9" i="8"/>
  <c r="D9" i="8"/>
  <c r="P9" i="8"/>
  <c r="E9" i="8" s="1"/>
  <c r="L10" i="8"/>
  <c r="D10" i="8" s="1"/>
  <c r="F10" i="8" s="1"/>
  <c r="P10" i="8"/>
  <c r="E10" i="8" s="1"/>
  <c r="J11" i="8"/>
  <c r="L11" i="8"/>
  <c r="D11" i="8" s="1"/>
  <c r="N11" i="8"/>
  <c r="P11" i="8"/>
  <c r="E11" i="8" s="1"/>
  <c r="L12" i="8"/>
  <c r="D12" i="8" s="1"/>
  <c r="N12" i="8"/>
  <c r="O12" i="8"/>
  <c r="P12" i="8" s="1"/>
  <c r="P15" i="8"/>
  <c r="E16" i="8"/>
  <c r="F16" i="8"/>
  <c r="F17" i="8" s="1"/>
  <c r="D17" i="8"/>
  <c r="D18" i="8"/>
  <c r="E18" i="8"/>
  <c r="P18" i="8"/>
  <c r="E21" i="8"/>
  <c r="F21" i="8" s="1"/>
  <c r="K5" i="2"/>
  <c r="M12" i="2" s="1"/>
  <c r="M9" i="2"/>
  <c r="D40" i="2" s="1"/>
  <c r="M10" i="2"/>
  <c r="D41" i="2"/>
  <c r="M11" i="2"/>
  <c r="L13" i="2"/>
  <c r="D24" i="2"/>
  <c r="M27" i="2"/>
  <c r="N26" i="2" s="1"/>
  <c r="M31" i="2"/>
  <c r="M37" i="2" s="1"/>
  <c r="M32" i="2"/>
  <c r="M38" i="2" s="1"/>
  <c r="D28" i="2" s="1"/>
  <c r="I64" i="2" s="1"/>
  <c r="M33" i="2"/>
  <c r="M39" i="2" s="1"/>
  <c r="D29" i="2" s="1"/>
  <c r="I65" i="2" s="1"/>
  <c r="D34" i="2"/>
  <c r="D42" i="2"/>
  <c r="D51" i="2"/>
  <c r="D54" i="2"/>
  <c r="M56" i="2"/>
  <c r="M58" i="2" s="1"/>
  <c r="O63" i="2"/>
  <c r="P63" i="2" s="1"/>
  <c r="O64" i="2"/>
  <c r="O66" i="2" s="1"/>
  <c r="O65" i="2"/>
  <c r="P65" i="2"/>
  <c r="L66" i="2"/>
  <c r="P66" i="2" s="1"/>
  <c r="Q66" i="2" s="1"/>
  <c r="O71" i="2"/>
  <c r="P71" i="2" s="1"/>
  <c r="I71" i="2" s="1"/>
  <c r="O72" i="2"/>
  <c r="P72" i="2" s="1"/>
  <c r="I72" i="2" s="1"/>
  <c r="P73" i="2"/>
  <c r="I73" i="2" s="1"/>
  <c r="L74" i="2"/>
  <c r="I79" i="2"/>
  <c r="J79" i="2" s="1"/>
  <c r="I80" i="2"/>
  <c r="J80" i="2" s="1"/>
  <c r="I81" i="2"/>
  <c r="K81" i="2"/>
  <c r="D81" i="2" s="1"/>
  <c r="I82" i="2"/>
  <c r="J82" i="2" s="1"/>
  <c r="F83" i="2"/>
  <c r="D90" i="2"/>
  <c r="N24" i="2"/>
  <c r="J81" i="2"/>
  <c r="K79" i="2"/>
  <c r="D79" i="2" s="1"/>
  <c r="N25" i="2"/>
  <c r="F18" i="8"/>
  <c r="K80" i="2"/>
  <c r="D80" i="2" s="1"/>
  <c r="P8" i="8"/>
  <c r="E8" i="8"/>
  <c r="E17" i="8"/>
  <c r="F24" i="12" l="1"/>
  <c r="H24" i="12"/>
  <c r="I3" i="25"/>
  <c r="E24" i="12"/>
  <c r="H3" i="24"/>
  <c r="F4" i="12"/>
  <c r="C4" i="31"/>
  <c r="E2" i="30"/>
  <c r="C12" i="26"/>
  <c r="H3" i="27"/>
  <c r="H3" i="25"/>
  <c r="H4" i="12"/>
  <c r="P14" i="8"/>
  <c r="P16" i="8" s="1"/>
  <c r="P19" i="8" s="1"/>
  <c r="E12" i="8"/>
  <c r="F12" i="8"/>
  <c r="D83" i="2"/>
  <c r="F11" i="8"/>
  <c r="D44" i="2"/>
  <c r="D13" i="8"/>
  <c r="D19" i="8" s="1"/>
  <c r="D23" i="8" s="1"/>
  <c r="F8" i="8"/>
  <c r="E13" i="8"/>
  <c r="E19" i="8" s="1"/>
  <c r="E23" i="8" s="1"/>
  <c r="I74" i="2"/>
  <c r="K73" i="2" s="1"/>
  <c r="F9" i="8"/>
  <c r="N27" i="2"/>
  <c r="D27" i="2"/>
  <c r="M40" i="2"/>
  <c r="M13" i="2"/>
  <c r="D43" i="2"/>
  <c r="M34" i="2"/>
  <c r="I83" i="2"/>
  <c r="K83" i="2" s="1"/>
  <c r="L83" i="2" s="1"/>
  <c r="C3" i="26"/>
  <c r="C11" i="18"/>
  <c r="K6" i="2"/>
  <c r="G4" i="12"/>
  <c r="L14" i="8"/>
  <c r="L16" i="8" s="1"/>
  <c r="O74" i="2"/>
  <c r="P74" i="2" s="1"/>
  <c r="Q74" i="2" s="1"/>
  <c r="D4" i="31"/>
  <c r="P64" i="2"/>
  <c r="K5" i="18"/>
  <c r="K82" i="2"/>
  <c r="D82" i="2" s="1"/>
  <c r="K71" i="2" l="1"/>
  <c r="K72" i="2"/>
  <c r="F13" i="8"/>
  <c r="F19" i="8" s="1"/>
  <c r="F23" i="8" s="1"/>
  <c r="D31" i="2"/>
  <c r="I63" i="2"/>
  <c r="I66" i="2" s="1"/>
  <c r="K74" i="2" l="1"/>
</calcChain>
</file>

<file path=xl/sharedStrings.xml><?xml version="1.0" encoding="utf-8"?>
<sst xmlns="http://schemas.openxmlformats.org/spreadsheetml/2006/main" count="604" uniqueCount="274">
  <si>
    <t>EBITDA</t>
  </si>
  <si>
    <t>%</t>
  </si>
  <si>
    <t>Ventas de Energía (GWh):</t>
  </si>
  <si>
    <t>Generación de Energía (GWh):</t>
  </si>
  <si>
    <t>Menos: Ajustes de consolidación y otras actividades de negocio</t>
  </si>
  <si>
    <t>Generación y Transmisión:</t>
  </si>
  <si>
    <t>Distribución:</t>
  </si>
  <si>
    <t xml:space="preserve">Resumen por Segmento de Negocio: </t>
  </si>
  <si>
    <t>Energía Física Vendida y Generada / EBITDA</t>
  </si>
  <si>
    <t>Caja y caja equivalente</t>
  </si>
  <si>
    <t>Caja y caja equivalente + Colocaciones &gt; 90 días</t>
  </si>
  <si>
    <t>Líneas de crédito comprometidas disponibles</t>
  </si>
  <si>
    <t>(en millones de USD)</t>
  </si>
  <si>
    <t>Liquidez disponible</t>
  </si>
  <si>
    <t>Segmento de Distribución</t>
  </si>
  <si>
    <t>Depreciación, Amortización y Deterioro</t>
  </si>
  <si>
    <t>(Cifras en millones de Ch$)</t>
  </si>
  <si>
    <t>MMCh$</t>
  </si>
  <si>
    <t>Total Segmento de Generación y Transmisión</t>
  </si>
  <si>
    <t>Total Segmento de Distribución</t>
  </si>
  <si>
    <t xml:space="preserve">EBIT       </t>
  </si>
  <si>
    <t>2016 (*)</t>
  </si>
  <si>
    <t>EBITDA (MMCh$)</t>
  </si>
  <si>
    <t>Pehuenche</t>
  </si>
  <si>
    <t>Celta</t>
  </si>
  <si>
    <t>Hidroeléctrica</t>
  </si>
  <si>
    <t>Térmica</t>
  </si>
  <si>
    <t>Mini-generación hidroeléctrica (ERNC)</t>
  </si>
  <si>
    <t>Total</t>
  </si>
  <si>
    <t>Residencial</t>
  </si>
  <si>
    <t>Comercial</t>
  </si>
  <si>
    <t>Industrial</t>
  </si>
  <si>
    <t>Otros clientes</t>
  </si>
  <si>
    <t>Número de clientes (miles):</t>
  </si>
  <si>
    <t>Gas Atacama</t>
  </si>
  <si>
    <t>Enel Generación Chile (ex Endesa Chile)</t>
  </si>
  <si>
    <t>Otros clientes (**)</t>
  </si>
  <si>
    <t>Número de unidades de generación</t>
  </si>
  <si>
    <t>Capacidad instalada (MW)</t>
  </si>
  <si>
    <t>Ventas de Energía (GWh)</t>
  </si>
  <si>
    <t>Generación de Electricidad (GWh)</t>
  </si>
  <si>
    <t>Generación por Tipo de Energía (GWh)</t>
  </si>
  <si>
    <t>Ventas</t>
  </si>
  <si>
    <t>% Volumen de Ventas</t>
  </si>
  <si>
    <t>Ventas de Energía por Tipo de Cliente (GWh)</t>
  </si>
  <si>
    <t>Clientes regulados</t>
  </si>
  <si>
    <t>Clientes no regulados</t>
  </si>
  <si>
    <t>Mercado spot</t>
  </si>
  <si>
    <t>Total Ventas de Energía</t>
  </si>
  <si>
    <t>Enel Distribución Chile</t>
  </si>
  <si>
    <t>Período de 10 meses terminados el 31 de diciembre de 2016</t>
  </si>
  <si>
    <t>Enel Generación Chile</t>
  </si>
  <si>
    <t>Total Consolidados ENEL CHILE</t>
  </si>
  <si>
    <t>Segmento de Negocio</t>
  </si>
  <si>
    <t>Ebitda 12 meses</t>
  </si>
  <si>
    <t>Ebitda 10 meses</t>
  </si>
  <si>
    <t>Acum a Febrero</t>
  </si>
  <si>
    <t xml:space="preserve">Ebitda </t>
  </si>
  <si>
    <t>Depreciacion</t>
  </si>
  <si>
    <t>10 meses</t>
  </si>
  <si>
    <t>Por diferencia</t>
  </si>
  <si>
    <t>Otras</t>
  </si>
  <si>
    <t>Gx 12 2016</t>
  </si>
  <si>
    <t>Gx 02 2016</t>
  </si>
  <si>
    <t>Prorrata</t>
  </si>
  <si>
    <t>Diferencia Gx 02 2016</t>
  </si>
  <si>
    <t>Dx 12 2016</t>
  </si>
  <si>
    <t>Dx 02 2016</t>
  </si>
  <si>
    <t xml:space="preserve">por diferencia </t>
  </si>
  <si>
    <t>Compras de Energia</t>
  </si>
  <si>
    <t>Marzo</t>
  </si>
  <si>
    <t>dec</t>
  </si>
  <si>
    <t>Otros</t>
  </si>
  <si>
    <t>febrero</t>
  </si>
  <si>
    <t>mes marzo</t>
  </si>
  <si>
    <t xml:space="preserve">Otros clientes </t>
  </si>
  <si>
    <t>Segmento de Generación</t>
  </si>
  <si>
    <t>(%)</t>
  </si>
  <si>
    <t>Markets in which participates</t>
  </si>
  <si>
    <t>Energy Sales</t>
  </si>
  <si>
    <t>Market share</t>
  </si>
  <si>
    <t>Energy Losses</t>
  </si>
  <si>
    <t>Generation:</t>
  </si>
  <si>
    <t>Regulated customers</t>
  </si>
  <si>
    <t>Non regulated customers</t>
  </si>
  <si>
    <t>Spot market</t>
  </si>
  <si>
    <t>Residential</t>
  </si>
  <si>
    <t>Commercial</t>
  </si>
  <si>
    <t>Other</t>
  </si>
  <si>
    <t>Less: Consolidation adjustments</t>
  </si>
  <si>
    <t>Total Energy sales</t>
  </si>
  <si>
    <t>Change</t>
  </si>
  <si>
    <t>% Change</t>
  </si>
  <si>
    <t>REVENUES</t>
  </si>
  <si>
    <t>Sales</t>
  </si>
  <si>
    <t>Other operating revenues</t>
  </si>
  <si>
    <t>PROCUREMENT AND SERVICES</t>
  </si>
  <si>
    <t>Energy purchases</t>
  </si>
  <si>
    <t>Fuel consumption</t>
  </si>
  <si>
    <t>Transportation expenses</t>
  </si>
  <si>
    <t>Other variable procurement and service cost</t>
  </si>
  <si>
    <t>CONTRIBUTION MARGIN</t>
  </si>
  <si>
    <t>Other work performed by entity and capitalized</t>
  </si>
  <si>
    <t>Employee benefits expense</t>
  </si>
  <si>
    <t>Other fixed operating expenses</t>
  </si>
  <si>
    <t>Depreciation and amortization</t>
  </si>
  <si>
    <t>Financial income</t>
  </si>
  <si>
    <t>Financial costs</t>
  </si>
  <si>
    <t>Gain (Loss) for indexed assets and liabilities</t>
  </si>
  <si>
    <t>Foreign currency exchange differences, net</t>
  </si>
  <si>
    <t>OTHER NON-OPERATING RESULTS</t>
  </si>
  <si>
    <t>Share of profit (loss) of associates accounted for using the equity method</t>
  </si>
  <si>
    <t>NET INCOME BEFORE TAXES</t>
  </si>
  <si>
    <t>Income Tax</t>
  </si>
  <si>
    <t>NET INCOME</t>
  </si>
  <si>
    <t>Shareholders of the parent company</t>
  </si>
  <si>
    <t>Non-controlling interest</t>
  </si>
  <si>
    <t>Earning per share  (Ch$ /share)*</t>
  </si>
  <si>
    <t>EBITDA, by business segment</t>
  </si>
  <si>
    <t>Less: consolidation adjustments and other activities</t>
  </si>
  <si>
    <t xml:space="preserve">  Personnel Expenses</t>
  </si>
  <si>
    <t xml:space="preserve">  Other expenses by nature</t>
  </si>
  <si>
    <t>Total Generation business</t>
  </si>
  <si>
    <t>Depreciation, Amortization and Impairments</t>
  </si>
  <si>
    <t>Current Assets</t>
  </si>
  <si>
    <t>Total Assets</t>
  </si>
  <si>
    <t>Current Liabilities</t>
  </si>
  <si>
    <t>Non Current Liabilities</t>
  </si>
  <si>
    <t>Total Equity</t>
  </si>
  <si>
    <t>Total Liabilities and Equity</t>
  </si>
  <si>
    <t>From Operating Activities</t>
  </si>
  <si>
    <t>From Investing Activities</t>
  </si>
  <si>
    <t>From Financing Activities</t>
  </si>
  <si>
    <t>Total Net Cash Flow</t>
  </si>
  <si>
    <t>RATIO</t>
  </si>
  <si>
    <t>Liquidity</t>
  </si>
  <si>
    <t>Working capital</t>
  </si>
  <si>
    <t>Leverage</t>
  </si>
  <si>
    <t>Profitability</t>
  </si>
  <si>
    <t>Op. income / Op. Revenues</t>
  </si>
  <si>
    <t>Payments for Additions of Fixed Assets</t>
  </si>
  <si>
    <t>Depreciation</t>
  </si>
  <si>
    <t>Times</t>
  </si>
  <si>
    <t>Other entities (business different to generation and distribution)</t>
  </si>
  <si>
    <t>Total Consolidated ENEL CHILE Group</t>
  </si>
  <si>
    <t xml:space="preserve">  INTEREST RATE  (%)</t>
  </si>
  <si>
    <t>Fixed Interest Rate</t>
  </si>
  <si>
    <t>Total generation</t>
  </si>
  <si>
    <t xml:space="preserve">    Hydro generation</t>
  </si>
  <si>
    <t xml:space="preserve">    Thermal generation</t>
  </si>
  <si>
    <t>Purchases</t>
  </si>
  <si>
    <t xml:space="preserve">    Purchases to related companies</t>
  </si>
  <si>
    <t xml:space="preserve">    Purchases to other generators</t>
  </si>
  <si>
    <t>Transmission losses, pump and other consumption</t>
  </si>
  <si>
    <t>Total electricity sales</t>
  </si>
  <si>
    <t>TOTAL SALES OF THE SYSTEM</t>
  </si>
  <si>
    <t>Market Share on total sales (%)</t>
  </si>
  <si>
    <t xml:space="preserve">Enel Generación Chile  </t>
  </si>
  <si>
    <t xml:space="preserve"> Generation business revenues</t>
  </si>
  <si>
    <t xml:space="preserve"> Generation business costs</t>
  </si>
  <si>
    <t>Generation business EBITDA</t>
  </si>
  <si>
    <t>TOTAL ENEL CHILE CONSOLIDATED EBITDA</t>
  </si>
  <si>
    <t>Generation business in Chile</t>
  </si>
  <si>
    <t>TOTAL ENEL CHILE CONSOLIDATED</t>
  </si>
  <si>
    <t xml:space="preserve">    Other generation</t>
  </si>
  <si>
    <t>Tolls</t>
  </si>
  <si>
    <t>Others</t>
  </si>
  <si>
    <t>Number of Customers</t>
  </si>
  <si>
    <t>Change
in GWh</t>
  </si>
  <si>
    <t>Million Chilean pesos variation in Ch$ and %</t>
  </si>
  <si>
    <t xml:space="preserve">Acid-test (2) </t>
  </si>
  <si>
    <t>Liquidity  (1)</t>
  </si>
  <si>
    <t>Financial expenses coverage (6)</t>
  </si>
  <si>
    <t>Leverage  (3)</t>
  </si>
  <si>
    <t>Short-term debt  (4)</t>
  </si>
  <si>
    <t>Long-term debt  (5)</t>
  </si>
  <si>
    <t>ROE  (7)</t>
  </si>
  <si>
    <t>ROA  (8)</t>
  </si>
  <si>
    <t>(6) EBITDA/ Net Financial Costs</t>
  </si>
  <si>
    <t>(2) Current Assets net of Inventories and prepayments</t>
  </si>
  <si>
    <t>(1) Current Assets / Current Liabilities</t>
  </si>
  <si>
    <t>(3) Total Liabilities / Total Equity</t>
  </si>
  <si>
    <t>Non Current Assets</t>
  </si>
  <si>
    <t>(4) Current Liabilities / Total Liabilities</t>
  </si>
  <si>
    <t xml:space="preserve">(5) Non Current Liabilities / Total Liabilities </t>
  </si>
  <si>
    <t>(8) Total Net Income of the period for LTM / Average of total assets at the beginning  and at the end of the period</t>
  </si>
  <si>
    <t>ENEL CHILE</t>
  </si>
  <si>
    <t>Net Income from other investments</t>
  </si>
  <si>
    <t>Net Income from Sale of Assets</t>
  </si>
  <si>
    <t>Sistema Eléctrico Nacional (SEN)</t>
  </si>
  <si>
    <t>Energy Sales (GWh)</t>
  </si>
  <si>
    <t xml:space="preserve">Cumulative </t>
  </si>
  <si>
    <t>Physical Information</t>
  </si>
  <si>
    <t>Other Information</t>
  </si>
  <si>
    <t>Energy Sales Revenues
(Figures in Million Ch$)</t>
  </si>
  <si>
    <t>Total Businesses</t>
  </si>
  <si>
    <t>Structure and Adjustments</t>
  </si>
  <si>
    <t>Cumulative Figures</t>
  </si>
  <si>
    <t>CONSOLIDATED INCOME STATEMENT
(Million Ch$)</t>
  </si>
  <si>
    <t>OPERATING INCOME  (EBIT)</t>
  </si>
  <si>
    <t>GROSS OPERATING INCOME  (EBITDA)</t>
  </si>
  <si>
    <t>EBITDA, BY BUSINESS SEGMENT
(Figures in Million Ch$)</t>
  </si>
  <si>
    <t>Total Consolidated Revenues</t>
  </si>
  <si>
    <t>Total Consolidated Procurement and Services Costs</t>
  </si>
  <si>
    <t>BUSINESS SEGMENT</t>
  </si>
  <si>
    <t>Generation business</t>
  </si>
  <si>
    <t>NET FINANCIAL EXPENSE ENEL CHILE</t>
  </si>
  <si>
    <t>NET INCOME OF THE PERIOD</t>
  </si>
  <si>
    <t>Attributable to Shareholders of the parent company</t>
  </si>
  <si>
    <t>Attributable to Non-controlling interest</t>
  </si>
  <si>
    <t>NET CASH FLOW
(Figures in million Ch$)</t>
  </si>
  <si>
    <t>ASSETS 
(Figures in million Ch$)</t>
  </si>
  <si>
    <t>LIABILITIES AND EQUITY
(Figures in million Ch$)</t>
  </si>
  <si>
    <t xml:space="preserve">  </t>
  </si>
  <si>
    <t>UNIT</t>
  </si>
  <si>
    <t>INFORMATION FOR ASSETS AND EQUIPMENTS 
(Figures in million Ch$)</t>
  </si>
  <si>
    <t>NON OPERATING INCOME
(Figures in million Ch$)</t>
  </si>
  <si>
    <t>Quarterly Figures</t>
  </si>
  <si>
    <t>Quarterly Figures
(Figures in million Ch$)</t>
  </si>
  <si>
    <t>Quarterly</t>
  </si>
  <si>
    <t xml:space="preserve">Enel Green 
Power
Chile </t>
  </si>
  <si>
    <t>GENERATION BUSINESS 
Cumulative Figures
(in GWh)</t>
  </si>
  <si>
    <t>GENERATION BUSINESS
Quarterly Figures
(in GWh)</t>
  </si>
  <si>
    <t xml:space="preserve">Enel Chile
Consolidated </t>
  </si>
  <si>
    <t xml:space="preserve">  Attributable to the Shareholders of parent company</t>
  </si>
  <si>
    <t xml:space="preserve">  Attributable to Non-controlling interest</t>
  </si>
  <si>
    <t>Impairment loss (Reversal)</t>
  </si>
  <si>
    <t>Impairment loss (Reversal) for applying IFRS 9</t>
  </si>
  <si>
    <t>Physical Data</t>
  </si>
  <si>
    <t>Total Sales (GWh)</t>
  </si>
  <si>
    <t>Total Generation (GWh)</t>
  </si>
  <si>
    <t>Customers/Employees</t>
  </si>
  <si>
    <t xml:space="preserve">    Coal generation</t>
  </si>
  <si>
    <t xml:space="preserve">    Oil-Gas generation</t>
  </si>
  <si>
    <t xml:space="preserve">    Solar generation</t>
  </si>
  <si>
    <t xml:space="preserve">    Wind generation</t>
  </si>
  <si>
    <t xml:space="preserve">    Geothermal generation</t>
  </si>
  <si>
    <t>TOTAL GENERATION OF THE SYSTEM</t>
  </si>
  <si>
    <t>Market Share on total generation (%)</t>
  </si>
  <si>
    <t>-</t>
  </si>
  <si>
    <t>Change 
in GWh</t>
  </si>
  <si>
    <t xml:space="preserve">Physical Energy Sales  (GWh)  </t>
  </si>
  <si>
    <t xml:space="preserve">(GWh) </t>
  </si>
  <si>
    <t>Net Income from sale of assets</t>
  </si>
  <si>
    <t>FINANCIAL RESULT</t>
  </si>
  <si>
    <t xml:space="preserve">Foreign currency exchange differences, net </t>
  </si>
  <si>
    <t>Dec-21</t>
  </si>
  <si>
    <t>December 31, 
2021</t>
  </si>
  <si>
    <t>Cumulative Figures
(Figures in million Ch$)</t>
  </si>
  <si>
    <t>GENERATION BY TECHNOLOGY
Cumulative Figures
(in GWh)</t>
  </si>
  <si>
    <t>GENERATION  BY TECHNOLOGY
Quarterly Figures
(in GWh)</t>
  </si>
  <si>
    <t>DISTRIBUTION &amp; NETWORKS BUSINESS 
Cumulative Figures</t>
  </si>
  <si>
    <t xml:space="preserve">Distribution &amp; Networks Business </t>
  </si>
  <si>
    <t>Distribution &amp; Networks:</t>
  </si>
  <si>
    <t xml:space="preserve"> Distribution &amp; Networks business costs</t>
  </si>
  <si>
    <t>Total Distribution &amp; Networks business</t>
  </si>
  <si>
    <t xml:space="preserve"> Distribution &amp; Networks business revenues</t>
  </si>
  <si>
    <t>Distribution &amp; Networks business EBITDA</t>
  </si>
  <si>
    <t xml:space="preserve">Distribution &amp; Networks business </t>
  </si>
  <si>
    <t>Distribution &amp; Networks business in Chile</t>
  </si>
  <si>
    <t>DISTRIBUTION &amp; NETWORKS BUSINESS 
Quarterly Figures</t>
  </si>
  <si>
    <t>Dec-22</t>
  </si>
  <si>
    <t>Q4 2022</t>
  </si>
  <si>
    <t>Q4 2021</t>
  </si>
  <si>
    <t>(*) As of December 31, 2022 and December 31, 2021 the average number of paid and subscribed shares was 69,166,557,220.</t>
  </si>
  <si>
    <t>December 31, 
2022</t>
  </si>
  <si>
    <t xml:space="preserve">    Purchases at spot market</t>
  </si>
  <si>
    <t xml:space="preserve">    Sales to regulated customers</t>
  </si>
  <si>
    <t xml:space="preserve">    Sales to unregulated customers</t>
  </si>
  <si>
    <t xml:space="preserve">    Sales at spot market</t>
  </si>
  <si>
    <t xml:space="preserve">    Sales to related companies/generators</t>
  </si>
  <si>
    <t>N/A</t>
  </si>
  <si>
    <t xml:space="preserve">(7) Net income of the period attributable to the owners of the parent company for LTM / Average of equity attributable to </t>
  </si>
  <si>
    <t xml:space="preserve">      the owners of the parent company at the beginning and at the end of the period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</si>
</sst>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1" formatCode="_ * #,##0_ ;_ * \-#,##0_ ;_ * &quot;-&quot;_ ;_ @_ "/>
    <numFmt numFmtId="164" formatCode="_(* #,##0.00_);_(* \(#,##0.00\);_(* &quot;-&quot;??_);_(@_)"/>
    <numFmt numFmtId="165" formatCode="_-* #,##0_-;\-* #,##0_-;_-* &quot;-&quot;_-;_-@_-"/>
    <numFmt numFmtId="166" formatCode="_-* #,##0.00_-;\-* #,##0.00_-;_-* &quot;-&quot;??_-;_-@_-"/>
    <numFmt numFmtId="167" formatCode="#,##0;\(#,##0\)"/>
    <numFmt numFmtId="168" formatCode="0.0%"/>
    <numFmt numFmtId="169" formatCode="_-* #,##0_-;\-* #,##0_-;_-* &quot;-&quot;??_-;_-@_-"/>
    <numFmt numFmtId="170" formatCode="#,##0_);[Black]\(#,##0\);&quot;-       &quot;"/>
    <numFmt numFmtId="171" formatCode="#,##0;\(#,##0\);\-"/>
    <numFmt numFmtId="172" formatCode="\ #,##0;\(#,##0\);\-"/>
    <numFmt numFmtId="173" formatCode="0.0%;\(0.0%\)"/>
    <numFmt numFmtId="174" formatCode="#,##0\ ;\(#,##0\);&quot;-       &quot;"/>
    <numFmt numFmtId="175" formatCode="0%_);\(0%\)"/>
    <numFmt numFmtId="176" formatCode="0.0%_);\(0.0%\)"/>
    <numFmt numFmtId="177" formatCode="#,##0.00_);\(#,##0.00\);&quot;  -  &quot;"/>
    <numFmt numFmtId="178" formatCode="#,##0_ ;[Red]\-#,##0\ "/>
    <numFmt numFmtId="179" formatCode="#,##0.00_);[Black]\(#,##0.00\);&quot;-       &quot;"/>
    <numFmt numFmtId="180" formatCode="_(* #,##0.0_);_(* \(#,##0.0\);_(* &quot;-&quot;??_);_(@_)"/>
    <numFmt numFmtId="181" formatCode="#,##0\ ;[Red]\(#,##0\)"/>
    <numFmt numFmtId="182" formatCode="#,##0\ ;[Black]\(#,##0\)"/>
    <numFmt numFmtId="183" formatCode="#,##0.00\ ;\(#,##0.00\);&quot;-       &quot;"/>
    <numFmt numFmtId="184" formatCode="0.000"/>
    <numFmt numFmtId="185" formatCode="_(#,##0_);\(#,##0\)"/>
    <numFmt numFmtId="186" formatCode="_-* #,##0.00_-;\-* #,##0.00_-;_-* &quot;-&quot;_-;_-@_-"/>
    <numFmt numFmtId="187" formatCode="0.00%_);\(0.00%\)"/>
  </numFmts>
  <fonts count="3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i/>
      <u/>
      <sz val="12"/>
      <name val="Arial"/>
      <family val="2"/>
    </font>
    <font>
      <b/>
      <i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sz val="10"/>
      <name val="Tahoma"/>
      <family val="2"/>
    </font>
    <font>
      <sz val="10"/>
      <name val="Arial"/>
      <family val="2"/>
    </font>
    <font>
      <sz val="10"/>
      <name val="Arial Narrow"/>
      <family val="2"/>
    </font>
    <font>
      <sz val="11"/>
      <color indexed="9"/>
      <name val="Czcionka tekstu podstawowego"/>
      <family val="2"/>
    </font>
    <font>
      <sz val="10"/>
      <name val="Courier"/>
      <family val="3"/>
    </font>
    <font>
      <b/>
      <sz val="10"/>
      <name val="Arial"/>
      <family val="2"/>
    </font>
    <font>
      <sz val="8"/>
      <name val="Comic Sans MS"/>
      <family val="4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8"/>
      <color theme="0"/>
      <name val="Arial"/>
      <family val="2"/>
    </font>
    <font>
      <b/>
      <sz val="12"/>
      <color theme="0"/>
      <name val="Arial"/>
      <family val="2"/>
    </font>
    <font>
      <sz val="8"/>
      <name val="Roobert ENEL"/>
      <family val="3"/>
    </font>
    <font>
      <b/>
      <sz val="8"/>
      <name val="Roobert ENEL"/>
      <family val="3"/>
    </font>
    <font>
      <b/>
      <sz val="8"/>
      <color theme="1"/>
      <name val="Roobert ENEL"/>
      <family val="3"/>
    </font>
    <font>
      <b/>
      <sz val="8"/>
      <color theme="0"/>
      <name val="Roobert ENEL"/>
      <family val="3"/>
    </font>
    <font>
      <sz val="8"/>
      <color theme="1"/>
      <name val="Roobert ENEL"/>
      <family val="3"/>
    </font>
    <font>
      <sz val="8"/>
      <color rgb="FFFF0000"/>
      <name val="Roobert ENEL"/>
      <family val="3"/>
    </font>
    <font>
      <sz val="10"/>
      <name val="Roobert ENEL"/>
      <family val="3"/>
    </font>
    <font>
      <b/>
      <sz val="9"/>
      <name val="Roobert ENEL"/>
      <family val="3"/>
    </font>
    <font>
      <b/>
      <i/>
      <sz val="8"/>
      <name val="Roobert ENEL"/>
      <family val="3"/>
    </font>
    <font>
      <i/>
      <sz val="8"/>
      <name val="Roobert ENEL"/>
      <family val="3"/>
    </font>
    <font>
      <sz val="9"/>
      <color theme="1"/>
      <name val="Roobert ENEL"/>
      <family val="3"/>
    </font>
    <font>
      <vertAlign val="superscript"/>
      <sz val="7"/>
      <color theme="1"/>
      <name val="Roobert ENEL"/>
      <family val="3"/>
    </font>
    <font>
      <sz val="7"/>
      <name val="Roobert ENEL"/>
      <family val="3"/>
    </font>
  </fonts>
  <fills count="11">
    <fill>
      <patternFill patternType="none"/>
    </fill>
    <fill>
      <patternFill patternType="gray125"/>
    </fill>
    <fill>
      <patternFill patternType="solid">
        <fgColor indexed="30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5EF"/>
        <bgColor indexed="64"/>
      </patternFill>
    </fill>
    <fill>
      <patternFill patternType="solid">
        <fgColor rgb="FFFF5A0F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rgb="FF0555FA"/>
      </bottom>
      <diagonal/>
    </border>
    <border>
      <left/>
      <right/>
      <top style="thin">
        <color rgb="FF0555FA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rgb="FFFF5A0F"/>
      </bottom>
      <diagonal/>
    </border>
    <border>
      <left style="thin">
        <color rgb="FFFF5A0F"/>
      </left>
      <right/>
      <top style="thin">
        <color rgb="FFFF5A0F"/>
      </top>
      <bottom style="thin">
        <color rgb="FFFF5A0F"/>
      </bottom>
      <diagonal/>
    </border>
    <border>
      <left/>
      <right/>
      <top style="thin">
        <color rgb="FFFF5A0F"/>
      </top>
      <bottom style="thin">
        <color rgb="FFFF5A0F"/>
      </bottom>
      <diagonal/>
    </border>
    <border>
      <left/>
      <right/>
      <top/>
      <bottom style="thin">
        <color rgb="FFFF6600"/>
      </bottom>
      <diagonal/>
    </border>
    <border>
      <left style="thin">
        <color rgb="FFFF5A0F"/>
      </left>
      <right/>
      <top/>
      <bottom style="thin">
        <color rgb="FFFF5A0F"/>
      </bottom>
      <diagonal/>
    </border>
    <border>
      <left/>
      <right/>
      <top style="thin">
        <color auto="1"/>
      </top>
      <bottom style="thin">
        <color rgb="FFFF5A0F"/>
      </bottom>
      <diagonal/>
    </border>
    <border>
      <left style="thin">
        <color rgb="FFFF5A0F"/>
      </left>
      <right/>
      <top style="thin">
        <color rgb="FFFF5A0F"/>
      </top>
      <bottom style="thin">
        <color theme="0"/>
      </bottom>
      <diagonal/>
    </border>
    <border>
      <left/>
      <right/>
      <top style="thin">
        <color rgb="FFFF5A0F"/>
      </top>
      <bottom style="thin">
        <color theme="0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rgb="FFFF5A0F"/>
      </top>
      <bottom style="thin">
        <color indexed="64"/>
      </bottom>
      <diagonal/>
    </border>
    <border>
      <left/>
      <right/>
      <top style="thin">
        <color rgb="FFFF6600"/>
      </top>
      <bottom style="thin">
        <color rgb="FFFF5A0F"/>
      </bottom>
      <diagonal/>
    </border>
    <border>
      <left/>
      <right/>
      <top style="thin">
        <color rgb="FFFF6600"/>
      </top>
      <bottom style="thin">
        <color rgb="FFFF6600"/>
      </bottom>
      <diagonal/>
    </border>
    <border>
      <left/>
      <right/>
      <top style="thin">
        <color rgb="FFFF6600"/>
      </top>
      <bottom style="thin">
        <color auto="1"/>
      </bottom>
      <diagonal/>
    </border>
    <border>
      <left/>
      <right/>
      <top style="thin">
        <color indexed="64"/>
      </top>
      <bottom style="thin">
        <color rgb="FFFF6600"/>
      </bottom>
      <diagonal/>
    </border>
  </borders>
  <cellStyleXfs count="29">
    <xf numFmtId="0" fontId="0" fillId="0" borderId="0"/>
    <xf numFmtId="0" fontId="14" fillId="2" borderId="0" applyNumberFormat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13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2" fillId="0" borderId="0"/>
    <xf numFmtId="0" fontId="18" fillId="0" borderId="0"/>
    <xf numFmtId="0" fontId="17" fillId="0" borderId="0"/>
    <xf numFmtId="0" fontId="2" fillId="0" borderId="0" applyNumberFormat="0" applyFont="0" applyFill="0" applyBorder="0" applyAlignment="0"/>
    <xf numFmtId="9" fontId="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9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25">
    <xf numFmtId="0" fontId="0" fillId="0" borderId="0" xfId="0"/>
    <xf numFmtId="0" fontId="20" fillId="4" borderId="0" xfId="0" applyFont="1" applyFill="1"/>
    <xf numFmtId="167" fontId="3" fillId="4" borderId="0" xfId="0" applyNumberFormat="1" applyFont="1" applyFill="1" applyBorder="1" applyAlignment="1" applyProtection="1">
      <alignment vertical="center"/>
      <protection locked="0"/>
    </xf>
    <xf numFmtId="0" fontId="4" fillId="4" borderId="0" xfId="14" applyFont="1" applyFill="1"/>
    <xf numFmtId="0" fontId="6" fillId="4" borderId="0" xfId="14" applyFont="1" applyFill="1"/>
    <xf numFmtId="0" fontId="7" fillId="4" borderId="1" xfId="14" applyFont="1" applyFill="1" applyBorder="1"/>
    <xf numFmtId="0" fontId="7" fillId="4" borderId="0" xfId="14" applyFont="1" applyFill="1"/>
    <xf numFmtId="0" fontId="9" fillId="4" borderId="0" xfId="14" applyFont="1" applyFill="1"/>
    <xf numFmtId="0" fontId="10" fillId="4" borderId="0" xfId="14" applyFont="1" applyFill="1"/>
    <xf numFmtId="0" fontId="10" fillId="5" borderId="0" xfId="14" applyFont="1" applyFill="1"/>
    <xf numFmtId="0" fontId="8" fillId="5" borderId="0" xfId="14" applyFont="1" applyFill="1"/>
    <xf numFmtId="0" fontId="8" fillId="4" borderId="0" xfId="14" applyFont="1" applyFill="1"/>
    <xf numFmtId="0" fontId="21" fillId="6" borderId="0" xfId="14" applyFont="1" applyFill="1"/>
    <xf numFmtId="0" fontId="5" fillId="5" borderId="2" xfId="14" applyFont="1" applyFill="1" applyBorder="1"/>
    <xf numFmtId="0" fontId="21" fillId="6" borderId="0" xfId="14" applyFont="1" applyFill="1" applyAlignment="1">
      <alignment horizontal="center" vertical="center"/>
    </xf>
    <xf numFmtId="0" fontId="21" fillId="6" borderId="4" xfId="14" applyFont="1" applyFill="1" applyBorder="1" applyAlignment="1">
      <alignment horizontal="center" vertical="center" wrapText="1"/>
    </xf>
    <xf numFmtId="0" fontId="21" fillId="6" borderId="4" xfId="14" applyFont="1" applyFill="1" applyBorder="1" applyAlignment="1">
      <alignment horizontal="center" vertical="center"/>
    </xf>
    <xf numFmtId="0" fontId="8" fillId="4" borderId="0" xfId="14" applyFont="1" applyFill="1" applyAlignment="1">
      <alignment horizontal="center"/>
    </xf>
    <xf numFmtId="0" fontId="7" fillId="7" borderId="0" xfId="14" applyFont="1" applyFill="1"/>
    <xf numFmtId="0" fontId="4" fillId="7" borderId="0" xfId="14" applyFont="1" applyFill="1"/>
    <xf numFmtId="0" fontId="5" fillId="4" borderId="0" xfId="14" applyFont="1" applyFill="1"/>
    <xf numFmtId="0" fontId="2" fillId="4" borderId="0" xfId="14" applyFont="1" applyFill="1"/>
    <xf numFmtId="0" fontId="7" fillId="4" borderId="2" xfId="14" applyFont="1" applyFill="1" applyBorder="1"/>
    <xf numFmtId="168" fontId="4" fillId="4" borderId="0" xfId="22" applyNumberFormat="1" applyFont="1" applyFill="1"/>
    <xf numFmtId="168" fontId="7" fillId="4" borderId="1" xfId="14" applyNumberFormat="1" applyFont="1" applyFill="1" applyBorder="1"/>
    <xf numFmtId="0" fontId="22" fillId="8" borderId="2" xfId="0" applyFont="1" applyFill="1" applyBorder="1" applyAlignment="1">
      <alignment horizontal="center"/>
    </xf>
    <xf numFmtId="0" fontId="22" fillId="8" borderId="2" xfId="14" applyFont="1" applyFill="1" applyBorder="1" applyAlignment="1">
      <alignment horizontal="center" vertical="center"/>
    </xf>
    <xf numFmtId="0" fontId="22" fillId="8" borderId="2" xfId="14" applyFont="1" applyFill="1" applyBorder="1" applyAlignment="1">
      <alignment horizontal="center" vertical="center" wrapText="1"/>
    </xf>
    <xf numFmtId="0" fontId="4" fillId="8" borderId="0" xfId="14" applyFont="1" applyFill="1"/>
    <xf numFmtId="169" fontId="4" fillId="4" borderId="0" xfId="4" applyNumberFormat="1" applyFont="1" applyFill="1"/>
    <xf numFmtId="169" fontId="7" fillId="4" borderId="1" xfId="4" applyNumberFormat="1" applyFont="1" applyFill="1" applyBorder="1"/>
    <xf numFmtId="172" fontId="9" fillId="4" borderId="0" xfId="4" applyNumberFormat="1" applyFont="1" applyFill="1"/>
    <xf numFmtId="172" fontId="9" fillId="4" borderId="0" xfId="14" applyNumberFormat="1" applyFont="1" applyFill="1"/>
    <xf numFmtId="172" fontId="21" fillId="6" borderId="0" xfId="4" applyNumberFormat="1" applyFont="1" applyFill="1"/>
    <xf numFmtId="172" fontId="10" fillId="5" borderId="0" xfId="14" applyNumberFormat="1" applyFont="1" applyFill="1"/>
    <xf numFmtId="172" fontId="10" fillId="5" borderId="0" xfId="4" applyNumberFormat="1" applyFont="1" applyFill="1"/>
    <xf numFmtId="172" fontId="10" fillId="4" borderId="0" xfId="4" applyNumberFormat="1" applyFont="1" applyFill="1"/>
    <xf numFmtId="0" fontId="16" fillId="4" borderId="0" xfId="14" applyFont="1" applyFill="1"/>
    <xf numFmtId="169" fontId="4" fillId="4" borderId="0" xfId="14" applyNumberFormat="1" applyFont="1" applyFill="1"/>
    <xf numFmtId="9" fontId="4" fillId="4" borderId="0" xfId="22" applyFont="1" applyFill="1"/>
    <xf numFmtId="9" fontId="4" fillId="4" borderId="0" xfId="14" applyNumberFormat="1" applyFont="1" applyFill="1"/>
    <xf numFmtId="0" fontId="2" fillId="4" borderId="2" xfId="14" applyFont="1" applyFill="1" applyBorder="1"/>
    <xf numFmtId="0" fontId="4" fillId="4" borderId="2" xfId="14" applyFont="1" applyFill="1" applyBorder="1"/>
    <xf numFmtId="169" fontId="4" fillId="4" borderId="2" xfId="14" applyNumberFormat="1" applyFont="1" applyFill="1" applyBorder="1"/>
    <xf numFmtId="169" fontId="5" fillId="4" borderId="0" xfId="14" applyNumberFormat="1" applyFont="1" applyFill="1"/>
    <xf numFmtId="169" fontId="5" fillId="4" borderId="0" xfId="4" applyNumberFormat="1" applyFont="1" applyFill="1"/>
    <xf numFmtId="9" fontId="4" fillId="4" borderId="0" xfId="22" applyFont="1" applyFill="1" applyAlignment="1">
      <alignment horizontal="center"/>
    </xf>
    <xf numFmtId="9" fontId="4" fillId="4" borderId="0" xfId="14" applyNumberFormat="1" applyFont="1" applyFill="1" applyAlignment="1">
      <alignment horizontal="center"/>
    </xf>
    <xf numFmtId="0" fontId="0" fillId="0" borderId="0" xfId="0" applyBorder="1"/>
    <xf numFmtId="0" fontId="23" fillId="4" borderId="0" xfId="19" applyFont="1" applyFill="1"/>
    <xf numFmtId="174" fontId="23" fillId="4" borderId="0" xfId="19" applyNumberFormat="1" applyFont="1" applyFill="1"/>
    <xf numFmtId="0" fontId="24" fillId="4" borderId="0" xfId="19" applyFont="1" applyFill="1"/>
    <xf numFmtId="0" fontId="23" fillId="4" borderId="0" xfId="19" applyFont="1" applyFill="1" applyAlignment="1">
      <alignment vertical="center"/>
    </xf>
    <xf numFmtId="0" fontId="24" fillId="4" borderId="0" xfId="19" applyFont="1" applyFill="1" applyAlignment="1">
      <alignment horizontal="center"/>
    </xf>
    <xf numFmtId="0" fontId="25" fillId="0" borderId="0" xfId="0" applyFont="1" applyBorder="1" applyAlignment="1">
      <alignment vertical="center" wrapText="1"/>
    </xf>
    <xf numFmtId="0" fontId="24" fillId="4" borderId="0" xfId="14" applyFont="1" applyFill="1" applyBorder="1" applyAlignment="1">
      <alignment horizontal="center" vertical="center"/>
    </xf>
    <xf numFmtId="169" fontId="23" fillId="4" borderId="0" xfId="4" applyNumberFormat="1" applyFont="1" applyFill="1"/>
    <xf numFmtId="0" fontId="24" fillId="4" borderId="9" xfId="0" applyFont="1" applyFill="1" applyBorder="1" applyAlignment="1">
      <alignment vertical="center" wrapText="1"/>
    </xf>
    <xf numFmtId="17" fontId="26" fillId="10" borderId="9" xfId="0" applyNumberFormat="1" applyFont="1" applyFill="1" applyBorder="1" applyAlignment="1">
      <alignment horizontal="center" vertical="center" wrapText="1"/>
    </xf>
    <xf numFmtId="17" fontId="24" fillId="4" borderId="9" xfId="0" applyNumberFormat="1" applyFont="1" applyFill="1" applyBorder="1" applyAlignment="1">
      <alignment horizontal="center" vertical="center" wrapText="1"/>
    </xf>
    <xf numFmtId="17" fontId="24" fillId="4" borderId="0" xfId="14" applyNumberFormat="1" applyFont="1" applyFill="1" applyBorder="1" applyAlignment="1">
      <alignment horizontal="center" vertical="center"/>
    </xf>
    <xf numFmtId="14" fontId="26" fillId="10" borderId="13" xfId="0" applyNumberFormat="1" applyFont="1" applyFill="1" applyBorder="1" applyAlignment="1">
      <alignment horizontal="center" vertical="center" wrapText="1"/>
    </xf>
    <xf numFmtId="14" fontId="24" fillId="4" borderId="9" xfId="0" applyNumberFormat="1" applyFont="1" applyFill="1" applyBorder="1" applyAlignment="1">
      <alignment horizontal="center" vertical="center" wrapText="1"/>
    </xf>
    <xf numFmtId="0" fontId="23" fillId="4" borderId="0" xfId="19" applyFont="1" applyFill="1" applyAlignment="1">
      <alignment horizontal="center" vertical="center"/>
    </xf>
    <xf numFmtId="0" fontId="25" fillId="0" borderId="11" xfId="0" applyFont="1" applyBorder="1" applyAlignment="1">
      <alignment horizontal="justify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4" borderId="0" xfId="0" applyFont="1" applyFill="1" applyBorder="1" applyAlignment="1">
      <alignment vertical="center" wrapText="1"/>
    </xf>
    <xf numFmtId="0" fontId="27" fillId="0" borderId="11" xfId="0" applyFont="1" applyBorder="1"/>
    <xf numFmtId="0" fontId="23" fillId="4" borderId="0" xfId="19" quotePrefix="1" applyFont="1" applyFill="1" applyAlignment="1">
      <alignment horizontal="left"/>
    </xf>
    <xf numFmtId="0" fontId="23" fillId="3" borderId="2" xfId="0" applyFont="1" applyFill="1" applyBorder="1" applyAlignment="1">
      <alignment vertical="center" wrapText="1"/>
    </xf>
    <xf numFmtId="170" fontId="23" fillId="9" borderId="2" xfId="5" applyNumberFormat="1" applyFont="1" applyFill="1" applyBorder="1" applyAlignment="1">
      <alignment vertical="center"/>
    </xf>
    <xf numFmtId="170" fontId="23" fillId="4" borderId="2" xfId="5" applyNumberFormat="1" applyFont="1" applyFill="1" applyBorder="1" applyAlignment="1">
      <alignment vertical="center"/>
    </xf>
    <xf numFmtId="173" fontId="23" fillId="4" borderId="2" xfId="22" applyNumberFormat="1" applyFont="1" applyFill="1" applyBorder="1" applyAlignment="1">
      <alignment vertical="center"/>
    </xf>
    <xf numFmtId="174" fontId="23" fillId="4" borderId="0" xfId="0" applyNumberFormat="1" applyFont="1" applyFill="1" applyBorder="1" applyAlignment="1">
      <alignment horizontal="right" vertical="center"/>
    </xf>
    <xf numFmtId="168" fontId="23" fillId="9" borderId="2" xfId="22" applyNumberFormat="1" applyFont="1" applyFill="1" applyBorder="1" applyAlignment="1">
      <alignment vertical="center"/>
    </xf>
    <xf numFmtId="0" fontId="28" fillId="4" borderId="0" xfId="19" applyFont="1" applyFill="1"/>
    <xf numFmtId="0" fontId="23" fillId="4" borderId="7" xfId="19" applyFont="1" applyFill="1" applyBorder="1"/>
    <xf numFmtId="0" fontId="23" fillId="4" borderId="0" xfId="19" applyFont="1" applyFill="1" applyBorder="1"/>
    <xf numFmtId="10" fontId="23" fillId="4" borderId="0" xfId="22" applyNumberFormat="1" applyFont="1" applyFill="1"/>
    <xf numFmtId="0" fontId="27" fillId="0" borderId="0" xfId="0" applyFont="1"/>
    <xf numFmtId="14" fontId="26" fillId="10" borderId="10" xfId="0" applyNumberFormat="1" applyFont="1" applyFill="1" applyBorder="1" applyAlignment="1">
      <alignment horizontal="center" vertical="center" wrapText="1"/>
    </xf>
    <xf numFmtId="14" fontId="24" fillId="4" borderId="11" xfId="0" applyNumberFormat="1" applyFont="1" applyFill="1" applyBorder="1" applyAlignment="1">
      <alignment horizontal="center" vertical="center" wrapText="1"/>
    </xf>
    <xf numFmtId="17" fontId="24" fillId="4" borderId="11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23" fillId="3" borderId="3" xfId="0" applyFont="1" applyFill="1" applyBorder="1" applyAlignment="1">
      <alignment vertical="center" wrapText="1"/>
    </xf>
    <xf numFmtId="170" fontId="23" fillId="9" borderId="3" xfId="5" applyNumberFormat="1" applyFont="1" applyFill="1" applyBorder="1" applyAlignment="1">
      <alignment vertical="center"/>
    </xf>
    <xf numFmtId="170" fontId="23" fillId="4" borderId="3" xfId="5" applyNumberFormat="1" applyFont="1" applyFill="1" applyBorder="1" applyAlignment="1">
      <alignment vertical="center"/>
    </xf>
    <xf numFmtId="173" fontId="23" fillId="4" borderId="3" xfId="22" applyNumberFormat="1" applyFont="1" applyFill="1" applyBorder="1" applyAlignment="1">
      <alignment vertical="center"/>
    </xf>
    <xf numFmtId="0" fontId="23" fillId="4" borderId="0" xfId="20" applyFont="1" applyFill="1" applyAlignment="1">
      <alignment vertical="center"/>
    </xf>
    <xf numFmtId="10" fontId="23" fillId="9" borderId="2" xfId="22" applyNumberFormat="1" applyFont="1" applyFill="1" applyBorder="1" applyAlignment="1">
      <alignment vertical="center"/>
    </xf>
    <xf numFmtId="10" fontId="23" fillId="4" borderId="2" xfId="22" applyNumberFormat="1" applyFont="1" applyFill="1" applyBorder="1" applyAlignment="1">
      <alignment vertical="center"/>
    </xf>
    <xf numFmtId="0" fontId="24" fillId="4" borderId="12" xfId="0" applyFont="1" applyFill="1" applyBorder="1" applyAlignment="1">
      <alignment vertical="center" wrapText="1"/>
    </xf>
    <xf numFmtId="17" fontId="24" fillId="4" borderId="21" xfId="0" applyNumberFormat="1" applyFont="1" applyFill="1" applyBorder="1" applyAlignment="1">
      <alignment horizontal="center" vertical="center" wrapText="1"/>
    </xf>
    <xf numFmtId="0" fontId="25" fillId="4" borderId="6" xfId="0" applyFont="1" applyFill="1" applyBorder="1" applyAlignment="1">
      <alignment horizontal="justify" vertical="center" wrapText="1"/>
    </xf>
    <xf numFmtId="0" fontId="25" fillId="4" borderId="6" xfId="0" applyFont="1" applyFill="1" applyBorder="1" applyAlignment="1">
      <alignment horizontal="center" vertical="center" wrapText="1"/>
    </xf>
    <xf numFmtId="168" fontId="23" fillId="4" borderId="3" xfId="22" applyNumberFormat="1" applyFont="1" applyFill="1" applyBorder="1" applyAlignment="1">
      <alignment vertical="center"/>
    </xf>
    <xf numFmtId="0" fontId="23" fillId="0" borderId="0" xfId="12" applyFont="1" applyAlignment="1">
      <alignment horizontal="left"/>
    </xf>
    <xf numFmtId="0" fontId="23" fillId="4" borderId="0" xfId="14" applyFont="1" applyFill="1"/>
    <xf numFmtId="0" fontId="24" fillId="0" borderId="11" xfId="12" applyFont="1" applyFill="1" applyBorder="1" applyAlignment="1">
      <alignment horizontal="left" vertical="center" indent="1"/>
    </xf>
    <xf numFmtId="0" fontId="25" fillId="4" borderId="11" xfId="0" applyFont="1" applyFill="1" applyBorder="1" applyAlignment="1">
      <alignment horizontal="justify" vertical="center" wrapText="1"/>
    </xf>
    <xf numFmtId="0" fontId="25" fillId="4" borderId="11" xfId="0" applyFont="1" applyFill="1" applyBorder="1" applyAlignment="1">
      <alignment horizontal="center" vertical="center" wrapText="1"/>
    </xf>
    <xf numFmtId="170" fontId="23" fillId="0" borderId="11" xfId="12" applyNumberFormat="1" applyFont="1" applyFill="1" applyBorder="1" applyAlignment="1">
      <alignment vertical="center"/>
    </xf>
    <xf numFmtId="0" fontId="23" fillId="0" borderId="11" xfId="12" applyFont="1" applyBorder="1"/>
    <xf numFmtId="0" fontId="24" fillId="3" borderId="2" xfId="0" applyFont="1" applyFill="1" applyBorder="1" applyAlignment="1">
      <alignment vertical="center" wrapText="1"/>
    </xf>
    <xf numFmtId="170" fontId="24" fillId="9" borderId="2" xfId="5" applyNumberFormat="1" applyFont="1" applyFill="1" applyBorder="1" applyAlignment="1">
      <alignment vertical="center"/>
    </xf>
    <xf numFmtId="170" fontId="24" fillId="4" borderId="2" xfId="5" applyNumberFormat="1" applyFont="1" applyFill="1" applyBorder="1" applyAlignment="1">
      <alignment vertical="center"/>
    </xf>
    <xf numFmtId="0" fontId="24" fillId="4" borderId="0" xfId="14" applyFont="1" applyFill="1"/>
    <xf numFmtId="0" fontId="23" fillId="0" borderId="3" xfId="12" applyFont="1" applyFill="1" applyBorder="1" applyAlignment="1">
      <alignment horizontal="left" vertical="center" indent="1"/>
    </xf>
    <xf numFmtId="0" fontId="23" fillId="0" borderId="14" xfId="12" applyFont="1" applyFill="1" applyBorder="1" applyAlignment="1">
      <alignment horizontal="left" vertical="center" indent="1"/>
    </xf>
    <xf numFmtId="170" fontId="23" fillId="9" borderId="14" xfId="5" applyNumberFormat="1" applyFont="1" applyFill="1" applyBorder="1" applyAlignment="1">
      <alignment vertical="center"/>
    </xf>
    <xf numFmtId="170" fontId="23" fillId="4" borderId="14" xfId="5" applyNumberFormat="1" applyFont="1" applyFill="1" applyBorder="1" applyAlignment="1">
      <alignment vertical="center"/>
    </xf>
    <xf numFmtId="0" fontId="24" fillId="0" borderId="2" xfId="12" applyFont="1" applyFill="1" applyBorder="1" applyAlignment="1">
      <alignment horizontal="left" vertical="center" indent="1"/>
    </xf>
    <xf numFmtId="0" fontId="24" fillId="0" borderId="2" xfId="12" applyFont="1" applyFill="1" applyBorder="1" applyAlignment="1">
      <alignment horizontal="left" vertical="center" wrapText="1" indent="1"/>
    </xf>
    <xf numFmtId="0" fontId="23" fillId="4" borderId="14" xfId="12" applyFont="1" applyFill="1" applyBorder="1"/>
    <xf numFmtId="174" fontId="23" fillId="4" borderId="14" xfId="4" applyNumberFormat="1" applyFont="1" applyFill="1" applyBorder="1"/>
    <xf numFmtId="174" fontId="23" fillId="4" borderId="14" xfId="12" applyNumberFormat="1" applyFont="1" applyFill="1" applyBorder="1"/>
    <xf numFmtId="0" fontId="24" fillId="4" borderId="11" xfId="12" applyFont="1" applyFill="1" applyBorder="1" applyAlignment="1">
      <alignment horizontal="left" vertical="center" indent="1"/>
    </xf>
    <xf numFmtId="170" fontId="24" fillId="9" borderId="11" xfId="5" applyNumberFormat="1" applyFont="1" applyFill="1" applyBorder="1" applyAlignment="1">
      <alignment vertical="center"/>
    </xf>
    <xf numFmtId="170" fontId="24" fillId="4" borderId="11" xfId="5" applyNumberFormat="1" applyFont="1" applyFill="1" applyBorder="1" applyAlignment="1">
      <alignment vertical="center"/>
    </xf>
    <xf numFmtId="0" fontId="23" fillId="0" borderId="11" xfId="19" applyFont="1" applyFill="1" applyBorder="1"/>
    <xf numFmtId="187" fontId="24" fillId="4" borderId="11" xfId="22" applyNumberFormat="1" applyFont="1" applyFill="1" applyBorder="1" applyAlignment="1">
      <alignment horizontal="right" vertical="center" wrapText="1"/>
    </xf>
    <xf numFmtId="0" fontId="23" fillId="0" borderId="0" xfId="12" applyFont="1"/>
    <xf numFmtId="0" fontId="23" fillId="0" borderId="0" xfId="12" applyFont="1" applyBorder="1"/>
    <xf numFmtId="0" fontId="29" fillId="0" borderId="0" xfId="12" applyFont="1"/>
    <xf numFmtId="0" fontId="23" fillId="0" borderId="0" xfId="12" applyFont="1" applyAlignment="1">
      <alignment horizontal="center"/>
    </xf>
    <xf numFmtId="14" fontId="28" fillId="0" borderId="0" xfId="12" applyNumberFormat="1" applyFont="1"/>
    <xf numFmtId="0" fontId="27" fillId="0" borderId="0" xfId="0" applyFont="1" applyBorder="1"/>
    <xf numFmtId="0" fontId="23" fillId="4" borderId="0" xfId="12" applyFont="1" applyFill="1"/>
    <xf numFmtId="0" fontId="24" fillId="4" borderId="9" xfId="0" applyFont="1" applyFill="1" applyBorder="1" applyAlignment="1">
      <alignment horizontal="center" vertical="center" wrapText="1"/>
    </xf>
    <xf numFmtId="0" fontId="23" fillId="4" borderId="0" xfId="0" applyFont="1" applyFill="1" applyBorder="1"/>
    <xf numFmtId="0" fontId="24" fillId="4" borderId="9" xfId="12" applyFont="1" applyFill="1" applyBorder="1" applyAlignment="1">
      <alignment horizontal="left" vertical="center" indent="1"/>
    </xf>
    <xf numFmtId="174" fontId="24" fillId="4" borderId="9" xfId="12" applyNumberFormat="1" applyFont="1" applyFill="1" applyBorder="1" applyAlignment="1">
      <alignment vertical="center"/>
    </xf>
    <xf numFmtId="170" fontId="24" fillId="4" borderId="9" xfId="12" applyNumberFormat="1" applyFont="1" applyFill="1" applyBorder="1" applyAlignment="1">
      <alignment vertical="center"/>
    </xf>
    <xf numFmtId="175" fontId="24" fillId="4" borderId="9" xfId="23" applyNumberFormat="1" applyFont="1" applyFill="1" applyBorder="1" applyAlignment="1">
      <alignment vertical="center"/>
    </xf>
    <xf numFmtId="0" fontId="23" fillId="4" borderId="0" xfId="12" applyFont="1" applyFill="1" applyBorder="1"/>
    <xf numFmtId="0" fontId="24" fillId="4" borderId="2" xfId="17" applyFont="1" applyFill="1" applyBorder="1" applyAlignment="1">
      <alignment horizontal="left" vertical="center" indent="1"/>
    </xf>
    <xf numFmtId="174" fontId="24" fillId="4" borderId="2" xfId="17" applyNumberFormat="1" applyFont="1" applyFill="1" applyBorder="1" applyAlignment="1">
      <alignment horizontal="right" vertical="center"/>
    </xf>
    <xf numFmtId="176" fontId="24" fillId="4" borderId="2" xfId="23" applyNumberFormat="1" applyFont="1" applyFill="1" applyBorder="1" applyAlignment="1">
      <alignment horizontal="right" vertical="center"/>
    </xf>
    <xf numFmtId="0" fontId="27" fillId="4" borderId="0" xfId="0" applyFont="1" applyFill="1" applyBorder="1"/>
    <xf numFmtId="0" fontId="23" fillId="4" borderId="0" xfId="17" applyFont="1" applyFill="1" applyBorder="1" applyAlignment="1">
      <alignment horizontal="left" vertical="center" indent="2"/>
    </xf>
    <xf numFmtId="174" fontId="23" fillId="4" borderId="3" xfId="17" applyNumberFormat="1" applyFont="1" applyFill="1" applyBorder="1" applyAlignment="1">
      <alignment horizontal="right" vertical="center"/>
    </xf>
    <xf numFmtId="176" fontId="23" fillId="4" borderId="3" xfId="23" applyNumberFormat="1" applyFont="1" applyFill="1" applyBorder="1" applyAlignment="1">
      <alignment horizontal="right" vertical="center"/>
    </xf>
    <xf numFmtId="0" fontId="23" fillId="4" borderId="14" xfId="17" applyFont="1" applyFill="1" applyBorder="1" applyAlignment="1">
      <alignment horizontal="left" vertical="center" indent="2"/>
    </xf>
    <xf numFmtId="174" fontId="23" fillId="4" borderId="14" xfId="17" applyNumberFormat="1" applyFont="1" applyFill="1" applyBorder="1" applyAlignment="1">
      <alignment horizontal="right" vertical="center"/>
    </xf>
    <xf numFmtId="0" fontId="24" fillId="4" borderId="11" xfId="17" applyFont="1" applyFill="1" applyBorder="1" applyAlignment="1">
      <alignment horizontal="left" vertical="center" indent="1"/>
    </xf>
    <xf numFmtId="174" fontId="24" fillId="4" borderId="11" xfId="17" applyNumberFormat="1" applyFont="1" applyFill="1" applyBorder="1" applyAlignment="1">
      <alignment horizontal="right" vertical="center"/>
    </xf>
    <xf numFmtId="176" fontId="24" fillId="4" borderId="11" xfId="23" applyNumberFormat="1" applyFont="1" applyFill="1" applyBorder="1" applyAlignment="1">
      <alignment horizontal="right" vertical="center"/>
    </xf>
    <xf numFmtId="0" fontId="23" fillId="4" borderId="2" xfId="17" applyFont="1" applyFill="1" applyBorder="1" applyAlignment="1">
      <alignment horizontal="left" vertical="center" indent="2"/>
    </xf>
    <xf numFmtId="174" fontId="23" fillId="4" borderId="2" xfId="17" applyNumberFormat="1" applyFont="1" applyFill="1" applyBorder="1" applyAlignment="1">
      <alignment horizontal="right" vertical="center"/>
    </xf>
    <xf numFmtId="176" fontId="23" fillId="4" borderId="2" xfId="23" applyNumberFormat="1" applyFont="1" applyFill="1" applyBorder="1" applyAlignment="1">
      <alignment horizontal="right" vertical="center"/>
    </xf>
    <xf numFmtId="0" fontId="23" fillId="4" borderId="3" xfId="17" applyFont="1" applyFill="1" applyBorder="1" applyAlignment="1">
      <alignment horizontal="left" vertical="center" indent="2"/>
    </xf>
    <xf numFmtId="176" fontId="23" fillId="4" borderId="14" xfId="23" applyNumberFormat="1" applyFont="1" applyFill="1" applyBorder="1" applyAlignment="1">
      <alignment horizontal="right" vertical="center"/>
    </xf>
    <xf numFmtId="10" fontId="23" fillId="4" borderId="0" xfId="22" applyNumberFormat="1" applyFont="1" applyFill="1" applyBorder="1"/>
    <xf numFmtId="0" fontId="25" fillId="4" borderId="0" xfId="0" applyFont="1" applyFill="1" applyBorder="1"/>
    <xf numFmtId="0" fontId="24" fillId="4" borderId="0" xfId="12" applyFont="1" applyFill="1"/>
    <xf numFmtId="174" fontId="24" fillId="9" borderId="11" xfId="17" applyNumberFormat="1" applyFont="1" applyFill="1" applyBorder="1" applyAlignment="1">
      <alignment horizontal="right" vertical="center"/>
    </xf>
    <xf numFmtId="174" fontId="23" fillId="4" borderId="0" xfId="12" applyNumberFormat="1" applyFont="1" applyFill="1" applyBorder="1"/>
    <xf numFmtId="0" fontId="24" fillId="4" borderId="11" xfId="17" applyFont="1" applyFill="1" applyBorder="1" applyAlignment="1">
      <alignment horizontal="left" vertical="center" wrapText="1" indent="2"/>
    </xf>
    <xf numFmtId="0" fontId="23" fillId="4" borderId="2" xfId="17" applyFont="1" applyFill="1" applyBorder="1" applyAlignment="1">
      <alignment horizontal="left" vertical="center" wrapText="1" indent="2"/>
    </xf>
    <xf numFmtId="0" fontId="23" fillId="4" borderId="14" xfId="12" applyFont="1" applyFill="1" applyBorder="1" applyAlignment="1">
      <alignment horizontal="left" vertical="center" indent="2"/>
    </xf>
    <xf numFmtId="169" fontId="23" fillId="4" borderId="14" xfId="4" applyNumberFormat="1" applyFont="1" applyFill="1" applyBorder="1" applyAlignment="1">
      <alignment vertical="center"/>
    </xf>
    <xf numFmtId="183" fontId="23" fillId="4" borderId="14" xfId="12" applyNumberFormat="1" applyFont="1" applyFill="1" applyBorder="1" applyAlignment="1">
      <alignment vertical="center"/>
    </xf>
    <xf numFmtId="168" fontId="23" fillId="4" borderId="14" xfId="22" applyNumberFormat="1" applyFont="1" applyFill="1" applyBorder="1" applyAlignment="1">
      <alignment vertical="center"/>
    </xf>
    <xf numFmtId="179" fontId="24" fillId="9" borderId="11" xfId="5" applyNumberFormat="1" applyFont="1" applyFill="1" applyBorder="1" applyAlignment="1">
      <alignment vertical="center"/>
    </xf>
    <xf numFmtId="183" fontId="24" fillId="4" borderId="11" xfId="10" applyNumberFormat="1" applyFont="1" applyFill="1" applyBorder="1" applyAlignment="1">
      <alignment horizontal="right" vertical="center"/>
    </xf>
    <xf numFmtId="0" fontId="23" fillId="0" borderId="0" xfId="12" applyFont="1" applyFill="1"/>
    <xf numFmtId="0" fontId="24" fillId="4" borderId="0" xfId="17" applyFont="1" applyFill="1" applyBorder="1" applyAlignment="1">
      <alignment horizontal="left" vertical="center" indent="1"/>
    </xf>
    <xf numFmtId="183" fontId="24" fillId="4" borderId="0" xfId="10" applyNumberFormat="1" applyFont="1" applyFill="1" applyBorder="1" applyAlignment="1">
      <alignment horizontal="right" vertical="center"/>
    </xf>
    <xf numFmtId="176" fontId="24" fillId="4" borderId="0" xfId="23" applyNumberFormat="1" applyFont="1" applyFill="1" applyBorder="1" applyAlignment="1">
      <alignment horizontal="right" vertical="center"/>
    </xf>
    <xf numFmtId="0" fontId="23" fillId="0" borderId="0" xfId="12" applyFont="1" applyFill="1" applyBorder="1"/>
    <xf numFmtId="0" fontId="23" fillId="4" borderId="0" xfId="17" applyFont="1" applyFill="1" applyBorder="1" applyAlignment="1">
      <alignment vertical="center"/>
    </xf>
    <xf numFmtId="38" fontId="23" fillId="0" borderId="0" xfId="12" applyNumberFormat="1" applyFont="1" applyBorder="1"/>
    <xf numFmtId="38" fontId="23" fillId="0" borderId="0" xfId="12" applyNumberFormat="1" applyFont="1"/>
    <xf numFmtId="0" fontId="23" fillId="4" borderId="14" xfId="17" applyFont="1" applyFill="1" applyBorder="1" applyAlignment="1">
      <alignment horizontal="left" vertical="center" wrapText="1" indent="2"/>
    </xf>
    <xf numFmtId="17" fontId="28" fillId="4" borderId="0" xfId="14" applyNumberFormat="1" applyFont="1" applyFill="1"/>
    <xf numFmtId="168" fontId="23" fillId="4" borderId="0" xfId="22" applyNumberFormat="1" applyFont="1" applyFill="1"/>
    <xf numFmtId="0" fontId="23" fillId="4" borderId="0" xfId="14" applyFont="1" applyFill="1" applyBorder="1"/>
    <xf numFmtId="0" fontId="23" fillId="4" borderId="11" xfId="14" applyFont="1" applyFill="1" applyBorder="1"/>
    <xf numFmtId="0" fontId="24" fillId="4" borderId="11" xfId="14" applyFont="1" applyFill="1" applyBorder="1" applyAlignment="1">
      <alignment horizontal="center"/>
    </xf>
    <xf numFmtId="168" fontId="23" fillId="4" borderId="11" xfId="22" applyNumberFormat="1" applyFont="1" applyFill="1" applyBorder="1"/>
    <xf numFmtId="0" fontId="23" fillId="4" borderId="2" xfId="17" applyFont="1" applyFill="1" applyBorder="1" applyAlignment="1">
      <alignment horizontal="left" vertical="center" indent="1"/>
    </xf>
    <xf numFmtId="0" fontId="23" fillId="4" borderId="0" xfId="17" applyFont="1" applyFill="1" applyBorder="1" applyAlignment="1">
      <alignment horizontal="left" vertical="center" indent="1"/>
    </xf>
    <xf numFmtId="0" fontId="23" fillId="4" borderId="14" xfId="17" applyFont="1" applyFill="1" applyBorder="1" applyAlignment="1">
      <alignment horizontal="left" vertical="center" indent="1"/>
    </xf>
    <xf numFmtId="176" fontId="23" fillId="4" borderId="8" xfId="23" applyNumberFormat="1" applyFont="1" applyFill="1" applyBorder="1" applyAlignment="1">
      <alignment horizontal="right" vertical="center"/>
    </xf>
    <xf numFmtId="0" fontId="23" fillId="4" borderId="11" xfId="14" applyFont="1" applyFill="1" applyBorder="1" applyAlignment="1">
      <alignment vertical="center"/>
    </xf>
    <xf numFmtId="171" fontId="23" fillId="4" borderId="11" xfId="4" applyNumberFormat="1" applyFont="1" applyFill="1" applyBorder="1" applyAlignment="1">
      <alignment horizontal="right" vertical="center"/>
    </xf>
    <xf numFmtId="176" fontId="23" fillId="4" borderId="11" xfId="23" applyNumberFormat="1" applyFont="1" applyFill="1" applyBorder="1" applyAlignment="1">
      <alignment horizontal="right" vertical="center"/>
    </xf>
    <xf numFmtId="0" fontId="23" fillId="4" borderId="0" xfId="14" applyFont="1" applyFill="1" applyBorder="1" applyAlignment="1">
      <alignment vertical="center"/>
    </xf>
    <xf numFmtId="171" fontId="23" fillId="4" borderId="11" xfId="4" applyNumberFormat="1" applyFont="1" applyFill="1" applyBorder="1" applyAlignment="1">
      <alignment vertical="center"/>
    </xf>
    <xf numFmtId="168" fontId="23" fillId="4" borderId="11" xfId="22" applyNumberFormat="1" applyFont="1" applyFill="1" applyBorder="1" applyAlignment="1">
      <alignment vertical="center"/>
    </xf>
    <xf numFmtId="0" fontId="24" fillId="4" borderId="0" xfId="14" applyFont="1" applyFill="1" applyAlignment="1">
      <alignment vertical="center"/>
    </xf>
    <xf numFmtId="171" fontId="23" fillId="4" borderId="0" xfId="4" applyNumberFormat="1" applyFont="1" applyFill="1" applyAlignment="1">
      <alignment vertical="center"/>
    </xf>
    <xf numFmtId="168" fontId="23" fillId="4" borderId="0" xfId="22" applyNumberFormat="1" applyFont="1" applyFill="1" applyBorder="1" applyAlignment="1">
      <alignment vertical="center"/>
    </xf>
    <xf numFmtId="0" fontId="24" fillId="4" borderId="9" xfId="14" applyFont="1" applyFill="1" applyBorder="1" applyAlignment="1">
      <alignment vertical="center"/>
    </xf>
    <xf numFmtId="171" fontId="23" fillId="4" borderId="9" xfId="4" applyNumberFormat="1" applyFont="1" applyFill="1" applyBorder="1" applyAlignment="1">
      <alignment vertical="center"/>
    </xf>
    <xf numFmtId="168" fontId="23" fillId="4" borderId="9" xfId="22" applyNumberFormat="1" applyFont="1" applyFill="1" applyBorder="1" applyAlignment="1">
      <alignment vertical="center"/>
    </xf>
    <xf numFmtId="0" fontId="24" fillId="4" borderId="9" xfId="17" applyFont="1" applyFill="1" applyBorder="1" applyAlignment="1">
      <alignment horizontal="left" vertical="center" indent="1"/>
    </xf>
    <xf numFmtId="170" fontId="24" fillId="9" borderId="9" xfId="5" applyNumberFormat="1" applyFont="1" applyFill="1" applyBorder="1" applyAlignment="1">
      <alignment vertical="center"/>
    </xf>
    <xf numFmtId="174" fontId="24" fillId="4" borderId="9" xfId="17" applyNumberFormat="1" applyFont="1" applyFill="1" applyBorder="1" applyAlignment="1">
      <alignment horizontal="right" vertical="center"/>
    </xf>
    <xf numFmtId="176" fontId="24" fillId="4" borderId="9" xfId="23" applyNumberFormat="1" applyFont="1" applyFill="1" applyBorder="1" applyAlignment="1">
      <alignment horizontal="right" vertical="center"/>
    </xf>
    <xf numFmtId="0" fontId="23" fillId="4" borderId="14" xfId="14" applyFont="1" applyFill="1" applyBorder="1" applyAlignment="1">
      <alignment vertical="center"/>
    </xf>
    <xf numFmtId="171" fontId="23" fillId="4" borderId="14" xfId="4" applyNumberFormat="1" applyFont="1" applyFill="1" applyBorder="1" applyAlignment="1">
      <alignment horizontal="right" vertical="center"/>
    </xf>
    <xf numFmtId="41" fontId="23" fillId="4" borderId="0" xfId="27" applyFont="1" applyFill="1"/>
    <xf numFmtId="171" fontId="23" fillId="4" borderId="0" xfId="14" applyNumberFormat="1" applyFont="1" applyFill="1"/>
    <xf numFmtId="171" fontId="23" fillId="4" borderId="0" xfId="4" applyNumberFormat="1" applyFont="1" applyFill="1"/>
    <xf numFmtId="0" fontId="28" fillId="4" borderId="0" xfId="14" applyFont="1" applyFill="1"/>
    <xf numFmtId="0" fontId="24" fillId="4" borderId="11" xfId="14" applyFont="1" applyFill="1" applyBorder="1" applyAlignment="1">
      <alignment horizontal="center" vertical="center"/>
    </xf>
    <xf numFmtId="0" fontId="24" fillId="4" borderId="11" xfId="14" applyFont="1" applyFill="1" applyBorder="1" applyAlignment="1">
      <alignment horizontal="center" vertical="center" wrapText="1"/>
    </xf>
    <xf numFmtId="0" fontId="23" fillId="4" borderId="2" xfId="14" applyFont="1" applyFill="1" applyBorder="1" applyAlignment="1">
      <alignment vertical="center"/>
    </xf>
    <xf numFmtId="172" fontId="23" fillId="4" borderId="2" xfId="4" applyNumberFormat="1" applyFont="1" applyFill="1" applyBorder="1" applyAlignment="1">
      <alignment horizontal="right" vertical="center"/>
    </xf>
    <xf numFmtId="0" fontId="23" fillId="4" borderId="3" xfId="14" applyFont="1" applyFill="1" applyBorder="1" applyAlignment="1">
      <alignment vertical="center"/>
    </xf>
    <xf numFmtId="172" fontId="23" fillId="4" borderId="3" xfId="4" applyNumberFormat="1" applyFont="1" applyFill="1" applyBorder="1" applyAlignment="1">
      <alignment horizontal="right" vertical="center"/>
    </xf>
    <xf numFmtId="172" fontId="23" fillId="4" borderId="14" xfId="4" applyNumberFormat="1" applyFont="1" applyFill="1" applyBorder="1" applyAlignment="1">
      <alignment horizontal="right" vertical="center"/>
    </xf>
    <xf numFmtId="0" fontId="24" fillId="4" borderId="11" xfId="14" applyFont="1" applyFill="1" applyBorder="1" applyAlignment="1">
      <alignment vertical="center"/>
    </xf>
    <xf numFmtId="172" fontId="24" fillId="4" borderId="11" xfId="4" applyNumberFormat="1" applyFont="1" applyFill="1" applyBorder="1" applyAlignment="1">
      <alignment horizontal="right" vertical="center"/>
    </xf>
    <xf numFmtId="172" fontId="23" fillId="4" borderId="0" xfId="14" applyNumberFormat="1" applyFont="1" applyFill="1"/>
    <xf numFmtId="172" fontId="23" fillId="4" borderId="0" xfId="14" applyNumberFormat="1" applyFont="1" applyFill="1" applyBorder="1"/>
    <xf numFmtId="0" fontId="30" fillId="4" borderId="9" xfId="0" applyFont="1" applyFill="1" applyBorder="1" applyAlignment="1">
      <alignment horizontal="center" vertical="center" wrapText="1"/>
    </xf>
    <xf numFmtId="0" fontId="23" fillId="4" borderId="17" xfId="17" applyFont="1" applyFill="1" applyBorder="1" applyAlignment="1">
      <alignment horizontal="left" vertical="center" indent="1"/>
    </xf>
    <xf numFmtId="0" fontId="23" fillId="4" borderId="18" xfId="17" applyFont="1" applyFill="1" applyBorder="1" applyAlignment="1">
      <alignment horizontal="left" vertical="center" indent="1"/>
    </xf>
    <xf numFmtId="0" fontId="23" fillId="4" borderId="9" xfId="17" applyFont="1" applyFill="1" applyBorder="1" applyAlignment="1">
      <alignment horizontal="left" vertical="center" indent="1"/>
    </xf>
    <xf numFmtId="0" fontId="24" fillId="4" borderId="6" xfId="14" applyFont="1" applyFill="1" applyBorder="1"/>
    <xf numFmtId="171" fontId="24" fillId="4" borderId="6" xfId="14" applyNumberFormat="1" applyFont="1" applyFill="1" applyBorder="1" applyAlignment="1">
      <alignment horizontal="right" vertical="center"/>
    </xf>
    <xf numFmtId="176" fontId="24" fillId="4" borderId="6" xfId="23" applyNumberFormat="1" applyFont="1" applyFill="1" applyBorder="1" applyAlignment="1">
      <alignment horizontal="right" vertical="center"/>
    </xf>
    <xf numFmtId="171" fontId="24" fillId="4" borderId="0" xfId="14" applyNumberFormat="1" applyFont="1" applyFill="1" applyBorder="1" applyAlignment="1">
      <alignment vertical="center"/>
    </xf>
    <xf numFmtId="0" fontId="24" fillId="4" borderId="11" xfId="14" applyFont="1" applyFill="1" applyBorder="1"/>
    <xf numFmtId="171" fontId="24" fillId="4" borderId="11" xfId="14" applyNumberFormat="1" applyFont="1" applyFill="1" applyBorder="1" applyAlignment="1">
      <alignment horizontal="right" vertical="center"/>
    </xf>
    <xf numFmtId="0" fontId="23" fillId="4" borderId="19" xfId="17" applyFont="1" applyFill="1" applyBorder="1" applyAlignment="1">
      <alignment horizontal="left" vertical="center" indent="1"/>
    </xf>
    <xf numFmtId="170" fontId="23" fillId="9" borderId="19" xfId="5" applyNumberFormat="1" applyFont="1" applyFill="1" applyBorder="1" applyAlignment="1">
      <alignment vertical="center"/>
    </xf>
    <xf numFmtId="174" fontId="23" fillId="4" borderId="19" xfId="17" applyNumberFormat="1" applyFont="1" applyFill="1" applyBorder="1" applyAlignment="1">
      <alignment horizontal="right" vertical="center"/>
    </xf>
    <xf numFmtId="176" fontId="23" fillId="4" borderId="19" xfId="23" applyNumberFormat="1" applyFont="1" applyFill="1" applyBorder="1" applyAlignment="1">
      <alignment horizontal="right" vertical="center"/>
    </xf>
    <xf numFmtId="0" fontId="24" fillId="4" borderId="14" xfId="14" applyFont="1" applyFill="1" applyBorder="1"/>
    <xf numFmtId="171" fontId="24" fillId="4" borderId="14" xfId="14" applyNumberFormat="1" applyFont="1" applyFill="1" applyBorder="1" applyAlignment="1">
      <alignment horizontal="right" vertical="center"/>
    </xf>
    <xf numFmtId="176" fontId="24" fillId="4" borderId="14" xfId="23" applyNumberFormat="1" applyFont="1" applyFill="1" applyBorder="1" applyAlignment="1">
      <alignment horizontal="right" vertical="center"/>
    </xf>
    <xf numFmtId="0" fontId="31" fillId="4" borderId="11" xfId="14" applyFont="1" applyFill="1" applyBorder="1"/>
    <xf numFmtId="0" fontId="32" fillId="4" borderId="2" xfId="14" applyFont="1" applyFill="1" applyBorder="1"/>
    <xf numFmtId="171" fontId="23" fillId="4" borderId="0" xfId="14" applyNumberFormat="1" applyFont="1" applyFill="1" applyBorder="1"/>
    <xf numFmtId="0" fontId="23" fillId="4" borderId="9" xfId="17" applyFont="1" applyFill="1" applyBorder="1" applyAlignment="1">
      <alignment horizontal="left" vertical="center" wrapText="1" indent="1"/>
    </xf>
    <xf numFmtId="184" fontId="23" fillId="4" borderId="0" xfId="12" applyNumberFormat="1" applyFont="1" applyFill="1" applyBorder="1"/>
    <xf numFmtId="173" fontId="23" fillId="0" borderId="0" xfId="28" applyNumberFormat="1" applyFont="1" applyBorder="1" applyAlignment="1">
      <alignment vertical="center"/>
    </xf>
    <xf numFmtId="17" fontId="26" fillId="10" borderId="20" xfId="0" applyNumberFormat="1" applyFont="1" applyFill="1" applyBorder="1" applyAlignment="1">
      <alignment horizontal="center" vertical="center" wrapText="1"/>
    </xf>
    <xf numFmtId="17" fontId="24" fillId="4" borderId="20" xfId="0" applyNumberFormat="1" applyFont="1" applyFill="1" applyBorder="1" applyAlignment="1">
      <alignment horizontal="center" vertical="center" wrapText="1"/>
    </xf>
    <xf numFmtId="0" fontId="24" fillId="4" borderId="20" xfId="0" applyFont="1" applyFill="1" applyBorder="1" applyAlignment="1">
      <alignment horizontal="center" vertical="center" wrapText="1"/>
    </xf>
    <xf numFmtId="173" fontId="23" fillId="4" borderId="0" xfId="28" applyNumberFormat="1" applyFont="1" applyFill="1" applyBorder="1" applyAlignment="1">
      <alignment vertical="center"/>
    </xf>
    <xf numFmtId="0" fontId="24" fillId="4" borderId="11" xfId="12" applyFont="1" applyFill="1" applyBorder="1" applyAlignment="1">
      <alignment horizontal="center" vertical="center" wrapText="1"/>
    </xf>
    <xf numFmtId="17" fontId="26" fillId="4" borderId="11" xfId="14" applyNumberFormat="1" applyFont="1" applyFill="1" applyBorder="1" applyAlignment="1">
      <alignment horizontal="center" vertical="center"/>
    </xf>
    <xf numFmtId="17" fontId="24" fillId="4" borderId="11" xfId="14" applyNumberFormat="1" applyFont="1" applyFill="1" applyBorder="1" applyAlignment="1">
      <alignment horizontal="center" vertical="center"/>
    </xf>
    <xf numFmtId="168" fontId="24" fillId="4" borderId="11" xfId="14" applyNumberFormat="1" applyFont="1" applyFill="1" applyBorder="1" applyAlignment="1">
      <alignment horizontal="center" vertical="center"/>
    </xf>
    <xf numFmtId="0" fontId="23" fillId="0" borderId="0" xfId="12" applyFont="1" applyAlignment="1">
      <alignment vertical="center"/>
    </xf>
    <xf numFmtId="0" fontId="24" fillId="0" borderId="14" xfId="14" applyFont="1" applyFill="1" applyBorder="1" applyAlignment="1">
      <alignment vertical="center"/>
    </xf>
    <xf numFmtId="174" fontId="23" fillId="4" borderId="14" xfId="10" applyNumberFormat="1" applyFont="1" applyFill="1" applyBorder="1" applyAlignment="1">
      <alignment vertical="center"/>
    </xf>
    <xf numFmtId="174" fontId="23" fillId="0" borderId="14" xfId="20" applyNumberFormat="1" applyFont="1" applyFill="1" applyBorder="1" applyAlignment="1">
      <alignment vertical="center"/>
    </xf>
    <xf numFmtId="176" fontId="23" fillId="0" borderId="14" xfId="28" applyNumberFormat="1" applyFont="1" applyFill="1" applyBorder="1" applyAlignment="1">
      <alignment vertical="center"/>
    </xf>
    <xf numFmtId="0" fontId="23" fillId="4" borderId="0" xfId="12" applyFont="1" applyFill="1" applyAlignment="1">
      <alignment vertical="center"/>
    </xf>
    <xf numFmtId="17" fontId="26" fillId="10" borderId="11" xfId="0" applyNumberFormat="1" applyFont="1" applyFill="1" applyBorder="1" applyAlignment="1">
      <alignment horizontal="center" vertical="center" wrapText="1"/>
    </xf>
    <xf numFmtId="0" fontId="24" fillId="4" borderId="11" xfId="0" applyFont="1" applyFill="1" applyBorder="1" applyAlignment="1">
      <alignment horizontal="center" vertical="center" wrapText="1"/>
    </xf>
    <xf numFmtId="0" fontId="32" fillId="4" borderId="3" xfId="14" applyFont="1" applyFill="1" applyBorder="1" applyAlignment="1">
      <alignment horizontal="left" vertical="center" indent="2"/>
    </xf>
    <xf numFmtId="17" fontId="24" fillId="4" borderId="0" xfId="14" quotePrefix="1" applyNumberFormat="1" applyFont="1" applyFill="1" applyBorder="1" applyAlignment="1">
      <alignment horizontal="center" vertical="center"/>
    </xf>
    <xf numFmtId="0" fontId="24" fillId="4" borderId="8" xfId="14" applyFont="1" applyFill="1" applyBorder="1"/>
    <xf numFmtId="0" fontId="23" fillId="4" borderId="8" xfId="14" applyFont="1" applyFill="1" applyBorder="1" applyAlignment="1">
      <alignment vertical="center"/>
    </xf>
    <xf numFmtId="0" fontId="23" fillId="4" borderId="8" xfId="14" applyFont="1" applyFill="1" applyBorder="1" applyAlignment="1">
      <alignment horizontal="center" vertical="center"/>
    </xf>
    <xf numFmtId="186" fontId="23" fillId="9" borderId="8" xfId="27" applyNumberFormat="1" applyFont="1" applyFill="1" applyBorder="1" applyAlignment="1">
      <alignment vertical="center"/>
    </xf>
    <xf numFmtId="186" fontId="23" fillId="4" borderId="8" xfId="27" applyNumberFormat="1" applyFont="1" applyFill="1" applyBorder="1" applyAlignment="1">
      <alignment vertical="center"/>
    </xf>
    <xf numFmtId="179" fontId="23" fillId="4" borderId="8" xfId="14" applyNumberFormat="1" applyFont="1" applyFill="1" applyBorder="1" applyAlignment="1">
      <alignment horizontal="right" vertical="center"/>
    </xf>
    <xf numFmtId="177" fontId="23" fillId="4" borderId="8" xfId="14" applyNumberFormat="1" applyFont="1" applyFill="1" applyBorder="1" applyAlignment="1">
      <alignment vertical="center"/>
    </xf>
    <xf numFmtId="177" fontId="23" fillId="4" borderId="0" xfId="14" applyNumberFormat="1" applyFont="1" applyFill="1" applyBorder="1" applyAlignment="1">
      <alignment vertical="center"/>
    </xf>
    <xf numFmtId="0" fontId="23" fillId="4" borderId="0" xfId="14" applyFont="1" applyFill="1" applyBorder="1" applyAlignment="1">
      <alignment horizontal="center" vertical="center"/>
    </xf>
    <xf numFmtId="186" fontId="23" fillId="9" borderId="0" xfId="27" applyNumberFormat="1" applyFont="1" applyFill="1" applyBorder="1" applyAlignment="1">
      <alignment vertical="center"/>
    </xf>
    <xf numFmtId="186" fontId="23" fillId="4" borderId="0" xfId="27" applyNumberFormat="1" applyFont="1" applyFill="1" applyBorder="1" applyAlignment="1">
      <alignment vertical="center"/>
    </xf>
    <xf numFmtId="179" fontId="23" fillId="4" borderId="0" xfId="14" applyNumberFormat="1" applyFont="1" applyFill="1" applyBorder="1" applyAlignment="1">
      <alignment horizontal="right" vertical="center"/>
    </xf>
    <xf numFmtId="176" fontId="23" fillId="4" borderId="0" xfId="23" applyNumberFormat="1" applyFont="1" applyFill="1" applyBorder="1" applyAlignment="1">
      <alignment horizontal="right" vertical="center"/>
    </xf>
    <xf numFmtId="0" fontId="23" fillId="4" borderId="2" xfId="14" applyFont="1" applyFill="1" applyBorder="1"/>
    <xf numFmtId="0" fontId="23" fillId="4" borderId="2" xfId="14" applyFont="1" applyFill="1" applyBorder="1" applyAlignment="1">
      <alignment horizontal="center" vertical="center"/>
    </xf>
    <xf numFmtId="185" fontId="23" fillId="9" borderId="2" xfId="4" applyNumberFormat="1" applyFont="1" applyFill="1" applyBorder="1" applyAlignment="1">
      <alignment vertical="center"/>
    </xf>
    <xf numFmtId="185" fontId="23" fillId="4" borderId="2" xfId="4" applyNumberFormat="1" applyFont="1" applyFill="1" applyBorder="1" applyAlignment="1">
      <alignment vertical="center"/>
    </xf>
    <xf numFmtId="170" fontId="23" fillId="4" borderId="2" xfId="4" applyNumberFormat="1" applyFont="1" applyFill="1" applyBorder="1" applyAlignment="1">
      <alignment horizontal="right" vertical="center"/>
    </xf>
    <xf numFmtId="167" fontId="23" fillId="4" borderId="2" xfId="4" applyNumberFormat="1" applyFont="1" applyFill="1" applyBorder="1" applyAlignment="1">
      <alignment vertical="center"/>
    </xf>
    <xf numFmtId="167" fontId="23" fillId="4" borderId="0" xfId="4" applyNumberFormat="1" applyFont="1" applyFill="1" applyBorder="1" applyAlignment="1">
      <alignment vertical="center"/>
    </xf>
    <xf numFmtId="185" fontId="23" fillId="4" borderId="0" xfId="14" applyNumberFormat="1" applyFont="1" applyFill="1"/>
    <xf numFmtId="2" fontId="23" fillId="4" borderId="8" xfId="14" applyNumberFormat="1" applyFont="1" applyFill="1" applyBorder="1" applyAlignment="1">
      <alignment vertical="center"/>
    </xf>
    <xf numFmtId="168" fontId="23" fillId="9" borderId="0" xfId="22" applyNumberFormat="1" applyFont="1" applyFill="1" applyBorder="1" applyAlignment="1">
      <alignment vertical="center"/>
    </xf>
    <xf numFmtId="176" fontId="23" fillId="4" borderId="0" xfId="22" applyNumberFormat="1" applyFont="1" applyFill="1" applyBorder="1" applyAlignment="1">
      <alignment vertical="center"/>
    </xf>
    <xf numFmtId="166" fontId="23" fillId="9" borderId="2" xfId="14" applyNumberFormat="1" applyFont="1" applyFill="1" applyBorder="1" applyAlignment="1">
      <alignment vertical="center"/>
    </xf>
    <xf numFmtId="179" fontId="23" fillId="4" borderId="2" xfId="4" applyNumberFormat="1" applyFont="1" applyFill="1" applyBorder="1" applyAlignment="1">
      <alignment horizontal="right" vertical="center"/>
    </xf>
    <xf numFmtId="179" fontId="23" fillId="4" borderId="2" xfId="14" applyNumberFormat="1" applyFont="1" applyFill="1" applyBorder="1" applyAlignment="1">
      <alignment horizontal="right" vertical="center"/>
    </xf>
    <xf numFmtId="177" fontId="23" fillId="4" borderId="2" xfId="14" applyNumberFormat="1" applyFont="1" applyFill="1" applyBorder="1" applyAlignment="1">
      <alignment horizontal="right" vertical="center"/>
    </xf>
    <xf numFmtId="177" fontId="23" fillId="4" borderId="0" xfId="14" applyNumberFormat="1" applyFont="1" applyFill="1" applyBorder="1" applyAlignment="1">
      <alignment horizontal="right" vertical="center"/>
    </xf>
    <xf numFmtId="176" fontId="23" fillId="9" borderId="8" xfId="14" applyNumberFormat="1" applyFont="1" applyFill="1" applyBorder="1" applyAlignment="1">
      <alignment horizontal="right" vertical="center"/>
    </xf>
    <xf numFmtId="168" fontId="23" fillId="4" borderId="0" xfId="22" applyNumberFormat="1" applyFont="1" applyFill="1" applyBorder="1" applyAlignment="1">
      <alignment horizontal="right" vertical="center"/>
    </xf>
    <xf numFmtId="176" fontId="23" fillId="4" borderId="8" xfId="14" applyNumberFormat="1" applyFont="1" applyFill="1" applyBorder="1" applyAlignment="1">
      <alignment horizontal="right" vertical="center"/>
    </xf>
    <xf numFmtId="176" fontId="23" fillId="4" borderId="0" xfId="14" applyNumberFormat="1" applyFont="1" applyFill="1" applyBorder="1" applyAlignment="1">
      <alignment horizontal="right" vertical="center"/>
    </xf>
    <xf numFmtId="176" fontId="23" fillId="9" borderId="0" xfId="14" applyNumberFormat="1" applyFont="1" applyFill="1" applyBorder="1" applyAlignment="1">
      <alignment horizontal="right" vertical="center"/>
    </xf>
    <xf numFmtId="176" fontId="23" fillId="9" borderId="2" xfId="14" applyNumberFormat="1" applyFont="1" applyFill="1" applyBorder="1" applyAlignment="1">
      <alignment horizontal="right" vertical="center"/>
    </xf>
    <xf numFmtId="168" fontId="23" fillId="4" borderId="2" xfId="22" applyNumberFormat="1" applyFont="1" applyFill="1" applyBorder="1" applyAlignment="1">
      <alignment horizontal="right" vertical="center"/>
    </xf>
    <xf numFmtId="176" fontId="23" fillId="4" borderId="2" xfId="22" applyNumberFormat="1" applyFont="1" applyFill="1" applyBorder="1" applyAlignment="1">
      <alignment vertical="center"/>
    </xf>
    <xf numFmtId="176" fontId="23" fillId="4" borderId="2" xfId="14" applyNumberFormat="1" applyFont="1" applyFill="1" applyBorder="1" applyAlignment="1">
      <alignment horizontal="right" vertical="center"/>
    </xf>
    <xf numFmtId="0" fontId="23" fillId="4" borderId="7" xfId="14" applyFont="1" applyFill="1" applyBorder="1"/>
    <xf numFmtId="0" fontId="33" fillId="4" borderId="0" xfId="14" applyFont="1" applyFill="1"/>
    <xf numFmtId="0" fontId="23" fillId="4" borderId="12" xfId="14" applyFont="1" applyFill="1" applyBorder="1"/>
    <xf numFmtId="38" fontId="29" fillId="0" borderId="0" xfId="12" applyNumberFormat="1" applyFont="1"/>
    <xf numFmtId="38" fontId="29" fillId="0" borderId="0" xfId="12" applyNumberFormat="1" applyFont="1" applyBorder="1"/>
    <xf numFmtId="0" fontId="29" fillId="0" borderId="0" xfId="12" applyFont="1" applyBorder="1"/>
    <xf numFmtId="0" fontId="24" fillId="4" borderId="0" xfId="14" applyFont="1" applyFill="1" applyAlignment="1">
      <alignment horizontal="center"/>
    </xf>
    <xf numFmtId="0" fontId="24" fillId="4" borderId="0" xfId="14" applyFont="1" applyFill="1" applyAlignment="1">
      <alignment horizontal="left" vertical="center"/>
    </xf>
    <xf numFmtId="0" fontId="24" fillId="4" borderId="0" xfId="14" applyFont="1" applyFill="1" applyBorder="1" applyAlignment="1">
      <alignment horizontal="left" vertical="center" wrapText="1"/>
    </xf>
    <xf numFmtId="0" fontId="23" fillId="4" borderId="5" xfId="14" applyFont="1" applyFill="1" applyBorder="1"/>
    <xf numFmtId="174" fontId="23" fillId="4" borderId="0" xfId="0" applyNumberFormat="1" applyFont="1" applyFill="1" applyBorder="1" applyAlignment="1" applyProtection="1">
      <alignment vertical="center"/>
      <protection locked="0"/>
    </xf>
    <xf numFmtId="174" fontId="23" fillId="4" borderId="14" xfId="0" applyNumberFormat="1" applyFont="1" applyFill="1" applyBorder="1" applyAlignment="1" applyProtection="1">
      <alignment vertical="center"/>
      <protection locked="0"/>
    </xf>
    <xf numFmtId="174" fontId="23" fillId="4" borderId="14" xfId="0" applyNumberFormat="1" applyFont="1" applyFill="1" applyBorder="1" applyAlignment="1" applyProtection="1">
      <alignment horizontal="right" vertical="center"/>
      <protection locked="0"/>
    </xf>
    <xf numFmtId="174" fontId="24" fillId="4" borderId="0" xfId="0" applyNumberFormat="1" applyFont="1" applyFill="1" applyBorder="1" applyAlignment="1" applyProtection="1">
      <alignment vertical="center"/>
      <protection locked="0"/>
    </xf>
    <xf numFmtId="0" fontId="23" fillId="0" borderId="0" xfId="0" applyFont="1" applyFill="1" applyBorder="1"/>
    <xf numFmtId="0" fontId="24" fillId="4" borderId="0" xfId="12" applyFont="1" applyFill="1" applyBorder="1" applyAlignment="1">
      <alignment horizontal="center" vertical="center" wrapText="1"/>
    </xf>
    <xf numFmtId="9" fontId="23" fillId="9" borderId="2" xfId="22" applyFont="1" applyFill="1" applyBorder="1" applyAlignment="1">
      <alignment vertical="center"/>
    </xf>
    <xf numFmtId="9" fontId="23" fillId="4" borderId="2" xfId="22" applyFont="1" applyFill="1" applyBorder="1" applyAlignment="1">
      <alignment vertical="center"/>
    </xf>
    <xf numFmtId="0" fontId="34" fillId="0" borderId="0" xfId="0" applyFont="1" applyAlignment="1">
      <alignment vertical="top" wrapText="1"/>
    </xf>
    <xf numFmtId="0" fontId="35" fillId="0" borderId="0" xfId="0" applyFont="1" applyFill="1" applyBorder="1"/>
    <xf numFmtId="0" fontId="24" fillId="3" borderId="0" xfId="0" applyFont="1" applyFill="1"/>
    <xf numFmtId="49" fontId="24" fillId="4" borderId="0" xfId="14" applyNumberFormat="1" applyFont="1" applyFill="1" applyBorder="1" applyAlignment="1">
      <alignment horizontal="center" vertical="center" wrapText="1"/>
    </xf>
    <xf numFmtId="0" fontId="24" fillId="4" borderId="21" xfId="14" applyFont="1" applyFill="1" applyBorder="1" applyAlignment="1">
      <alignment vertical="center"/>
    </xf>
    <xf numFmtId="171" fontId="24" fillId="9" borderId="21" xfId="4" applyNumberFormat="1" applyFont="1" applyFill="1" applyBorder="1" applyAlignment="1">
      <alignment horizontal="right" vertical="center"/>
    </xf>
    <xf numFmtId="171" fontId="24" fillId="4" borderId="21" xfId="4" applyNumberFormat="1" applyFont="1" applyFill="1" applyBorder="1" applyAlignment="1">
      <alignment horizontal="right" vertical="center"/>
    </xf>
    <xf numFmtId="171" fontId="24" fillId="4" borderId="0" xfId="4" applyNumberFormat="1" applyFont="1" applyFill="1" applyBorder="1" applyAlignment="1">
      <alignment horizontal="right" vertical="center"/>
    </xf>
    <xf numFmtId="176" fontId="24" fillId="4" borderId="21" xfId="22" applyNumberFormat="1" applyFont="1" applyFill="1" applyBorder="1" applyAlignment="1">
      <alignment horizontal="right" vertical="center"/>
    </xf>
    <xf numFmtId="171" fontId="23" fillId="9" borderId="2" xfId="4" applyNumberFormat="1" applyFont="1" applyFill="1" applyBorder="1" applyAlignment="1">
      <alignment horizontal="right" vertical="center"/>
    </xf>
    <xf numFmtId="171" fontId="23" fillId="4" borderId="2" xfId="4" applyNumberFormat="1" applyFont="1" applyFill="1" applyBorder="1" applyAlignment="1">
      <alignment horizontal="right" vertical="center"/>
    </xf>
    <xf numFmtId="171" fontId="23" fillId="4" borderId="0" xfId="4" applyNumberFormat="1" applyFont="1" applyFill="1" applyBorder="1" applyAlignment="1">
      <alignment horizontal="right" vertical="center"/>
    </xf>
    <xf numFmtId="176" fontId="23" fillId="4" borderId="2" xfId="4" applyNumberFormat="1" applyFont="1" applyFill="1" applyBorder="1" applyAlignment="1">
      <alignment horizontal="right" vertical="center"/>
    </xf>
    <xf numFmtId="171" fontId="23" fillId="9" borderId="3" xfId="4" applyNumberFormat="1" applyFont="1" applyFill="1" applyBorder="1" applyAlignment="1">
      <alignment horizontal="right" vertical="center"/>
    </xf>
    <xf numFmtId="171" fontId="23" fillId="4" borderId="3" xfId="4" applyNumberFormat="1" applyFont="1" applyFill="1" applyBorder="1" applyAlignment="1">
      <alignment horizontal="right" vertical="center"/>
    </xf>
    <xf numFmtId="176" fontId="23" fillId="4" borderId="3" xfId="4" applyNumberFormat="1" applyFont="1" applyFill="1" applyBorder="1" applyAlignment="1">
      <alignment horizontal="right" vertical="center"/>
    </xf>
    <xf numFmtId="171" fontId="23" fillId="9" borderId="8" xfId="4" applyNumberFormat="1" applyFont="1" applyFill="1" applyBorder="1" applyAlignment="1">
      <alignment horizontal="right" vertical="center"/>
    </xf>
    <xf numFmtId="171" fontId="23" fillId="4" borderId="8" xfId="4" applyNumberFormat="1" applyFont="1" applyFill="1" applyBorder="1" applyAlignment="1">
      <alignment horizontal="right" vertical="center"/>
    </xf>
    <xf numFmtId="176" fontId="23" fillId="4" borderId="8" xfId="4" applyNumberFormat="1" applyFont="1" applyFill="1" applyBorder="1" applyAlignment="1">
      <alignment horizontal="right" vertical="center"/>
    </xf>
    <xf numFmtId="176" fontId="24" fillId="4" borderId="21" xfId="4" applyNumberFormat="1" applyFont="1" applyFill="1" applyBorder="1" applyAlignment="1">
      <alignment horizontal="right" vertical="center"/>
    </xf>
    <xf numFmtId="0" fontId="24" fillId="4" borderId="8" xfId="14" applyFont="1" applyFill="1" applyBorder="1" applyAlignment="1">
      <alignment vertical="center"/>
    </xf>
    <xf numFmtId="171" fontId="24" fillId="9" borderId="8" xfId="4" applyNumberFormat="1" applyFont="1" applyFill="1" applyBorder="1" applyAlignment="1">
      <alignment horizontal="right" vertical="center"/>
    </xf>
    <xf numFmtId="171" fontId="24" fillId="4" borderId="8" xfId="4" applyNumberFormat="1" applyFont="1" applyFill="1" applyBorder="1" applyAlignment="1">
      <alignment horizontal="right" vertical="center"/>
    </xf>
    <xf numFmtId="176" fontId="24" fillId="4" borderId="8" xfId="4" applyNumberFormat="1" applyFont="1" applyFill="1" applyBorder="1" applyAlignment="1">
      <alignment horizontal="right" vertical="center"/>
    </xf>
    <xf numFmtId="174" fontId="24" fillId="9" borderId="2" xfId="17" applyNumberFormat="1" applyFont="1" applyFill="1" applyBorder="1" applyAlignment="1">
      <alignment horizontal="right" vertical="center"/>
    </xf>
    <xf numFmtId="168" fontId="24" fillId="9" borderId="2" xfId="22" applyNumberFormat="1" applyFont="1" applyFill="1" applyBorder="1" applyAlignment="1">
      <alignment horizontal="right" vertical="center"/>
    </xf>
    <xf numFmtId="168" fontId="24" fillId="4" borderId="2" xfId="22" applyNumberFormat="1" applyFont="1" applyFill="1" applyBorder="1" applyAlignment="1">
      <alignment horizontal="right" vertical="center"/>
    </xf>
    <xf numFmtId="9" fontId="24" fillId="4" borderId="0" xfId="22" applyFont="1" applyFill="1" applyBorder="1" applyAlignment="1">
      <alignment horizontal="right" vertical="center"/>
    </xf>
    <xf numFmtId="176" fontId="24" fillId="4" borderId="2" xfId="22" applyNumberFormat="1" applyFont="1" applyFill="1" applyBorder="1" applyAlignment="1">
      <alignment horizontal="right" vertical="center"/>
    </xf>
    <xf numFmtId="176" fontId="24" fillId="4" borderId="2" xfId="17" applyNumberFormat="1" applyFont="1" applyFill="1" applyBorder="1" applyAlignment="1">
      <alignment horizontal="right" vertical="center"/>
    </xf>
    <xf numFmtId="0" fontId="27" fillId="4" borderId="0" xfId="0" applyFont="1" applyFill="1" applyBorder="1" applyAlignment="1">
      <alignment horizontal="center" vertical="top" wrapText="1"/>
    </xf>
    <xf numFmtId="10" fontId="27" fillId="4" borderId="0" xfId="22" applyNumberFormat="1" applyFont="1" applyFill="1"/>
    <xf numFmtId="0" fontId="27" fillId="4" borderId="0" xfId="0" applyFont="1" applyFill="1"/>
    <xf numFmtId="180" fontId="23" fillId="3" borderId="0" xfId="4" applyNumberFormat="1" applyFont="1" applyFill="1" applyBorder="1"/>
    <xf numFmtId="0" fontId="24" fillId="4" borderId="12" xfId="14" applyFont="1" applyFill="1" applyBorder="1" applyAlignment="1">
      <alignment vertical="center"/>
    </xf>
    <xf numFmtId="171" fontId="24" fillId="9" borderId="12" xfId="4" applyNumberFormat="1" applyFont="1" applyFill="1" applyBorder="1" applyAlignment="1">
      <alignment horizontal="right" vertical="center"/>
    </xf>
    <xf numFmtId="171" fontId="24" fillId="4" borderId="12" xfId="4" applyNumberFormat="1" applyFont="1" applyFill="1" applyBorder="1" applyAlignment="1">
      <alignment horizontal="right" vertical="center"/>
    </xf>
    <xf numFmtId="176" fontId="24" fillId="4" borderId="12" xfId="22" applyNumberFormat="1" applyFont="1" applyFill="1" applyBorder="1" applyAlignment="1">
      <alignment horizontal="right" vertical="center"/>
    </xf>
    <xf numFmtId="0" fontId="23" fillId="4" borderId="23" xfId="14" applyFont="1" applyFill="1" applyBorder="1" applyAlignment="1">
      <alignment vertical="center"/>
    </xf>
    <xf numFmtId="171" fontId="23" fillId="9" borderId="23" xfId="4" applyNumberFormat="1" applyFont="1" applyFill="1" applyBorder="1" applyAlignment="1">
      <alignment horizontal="right" vertical="center"/>
    </xf>
    <xf numFmtId="171" fontId="23" fillId="4" borderId="23" xfId="4" applyNumberFormat="1" applyFont="1" applyFill="1" applyBorder="1" applyAlignment="1">
      <alignment horizontal="right" vertical="center"/>
    </xf>
    <xf numFmtId="171" fontId="23" fillId="4" borderId="12" xfId="4" applyNumberFormat="1" applyFont="1" applyFill="1" applyBorder="1" applyAlignment="1">
      <alignment horizontal="right" vertical="center"/>
    </xf>
    <xf numFmtId="176" fontId="23" fillId="4" borderId="23" xfId="4" applyNumberFormat="1" applyFont="1" applyFill="1" applyBorder="1" applyAlignment="1">
      <alignment horizontal="right" vertical="center"/>
    </xf>
    <xf numFmtId="176" fontId="24" fillId="4" borderId="12" xfId="4" applyNumberFormat="1" applyFont="1" applyFill="1" applyBorder="1" applyAlignment="1">
      <alignment horizontal="right" vertical="center"/>
    </xf>
    <xf numFmtId="0" fontId="24" fillId="4" borderId="22" xfId="17" applyFont="1" applyFill="1" applyBorder="1" applyAlignment="1">
      <alignment horizontal="left" vertical="center" indent="1"/>
    </xf>
    <xf numFmtId="174" fontId="24" fillId="9" borderId="22" xfId="17" applyNumberFormat="1" applyFont="1" applyFill="1" applyBorder="1" applyAlignment="1">
      <alignment horizontal="right" vertical="center"/>
    </xf>
    <xf numFmtId="168" fontId="24" fillId="9" borderId="22" xfId="22" applyNumberFormat="1" applyFont="1" applyFill="1" applyBorder="1" applyAlignment="1">
      <alignment horizontal="right" vertical="center"/>
    </xf>
    <xf numFmtId="174" fontId="24" fillId="4" borderId="22" xfId="17" applyNumberFormat="1" applyFont="1" applyFill="1" applyBorder="1" applyAlignment="1">
      <alignment horizontal="right" vertical="center"/>
    </xf>
    <xf numFmtId="168" fontId="24" fillId="4" borderId="22" xfId="22" applyNumberFormat="1" applyFont="1" applyFill="1" applyBorder="1" applyAlignment="1">
      <alignment horizontal="right" vertical="center"/>
    </xf>
    <xf numFmtId="176" fontId="24" fillId="4" borderId="22" xfId="22" applyNumberFormat="1" applyFont="1" applyFill="1" applyBorder="1" applyAlignment="1">
      <alignment horizontal="right" vertical="center"/>
    </xf>
    <xf numFmtId="176" fontId="24" fillId="4" borderId="22" xfId="17" applyNumberFormat="1" applyFont="1" applyFill="1" applyBorder="1" applyAlignment="1">
      <alignment horizontal="right" vertical="center"/>
    </xf>
    <xf numFmtId="0" fontId="24" fillId="4" borderId="12" xfId="12" applyFont="1" applyFill="1" applyBorder="1" applyAlignment="1">
      <alignment horizontal="center" vertical="center" wrapText="1"/>
    </xf>
    <xf numFmtId="17" fontId="24" fillId="4" borderId="12" xfId="14" applyNumberFormat="1" applyFont="1" applyFill="1" applyBorder="1" applyAlignment="1">
      <alignment horizontal="center" vertical="center"/>
    </xf>
    <xf numFmtId="17" fontId="26" fillId="10" borderId="21" xfId="14" applyNumberFormat="1" applyFont="1" applyFill="1" applyBorder="1" applyAlignment="1">
      <alignment horizontal="center" vertical="center"/>
    </xf>
    <xf numFmtId="17" fontId="24" fillId="4" borderId="21" xfId="14" applyNumberFormat="1" applyFont="1" applyFill="1" applyBorder="1" applyAlignment="1">
      <alignment horizontal="center" vertical="center"/>
    </xf>
    <xf numFmtId="168" fontId="24" fillId="4" borderId="21" xfId="14" applyNumberFormat="1" applyFont="1" applyFill="1" applyBorder="1" applyAlignment="1">
      <alignment horizontal="center" vertical="center" wrapText="1"/>
    </xf>
    <xf numFmtId="0" fontId="24" fillId="4" borderId="21" xfId="12" applyFont="1" applyFill="1" applyBorder="1" applyAlignment="1">
      <alignment horizontal="center" vertical="center" wrapText="1"/>
    </xf>
    <xf numFmtId="178" fontId="23" fillId="0" borderId="0" xfId="12" applyNumberFormat="1" applyFont="1" applyAlignment="1">
      <alignment vertical="center"/>
    </xf>
    <xf numFmtId="0" fontId="24" fillId="0" borderId="0" xfId="12" applyFont="1" applyAlignment="1">
      <alignment vertical="center"/>
    </xf>
    <xf numFmtId="176" fontId="24" fillId="4" borderId="21" xfId="23" applyNumberFormat="1" applyFont="1" applyFill="1" applyBorder="1" applyAlignment="1">
      <alignment horizontal="right" vertical="center"/>
    </xf>
    <xf numFmtId="174" fontId="24" fillId="9" borderId="21" xfId="17" applyNumberFormat="1" applyFont="1" applyFill="1" applyBorder="1" applyAlignment="1">
      <alignment horizontal="right" vertical="center"/>
    </xf>
    <xf numFmtId="174" fontId="24" fillId="4" borderId="21" xfId="17" applyNumberFormat="1" applyFont="1" applyFill="1" applyBorder="1" applyAlignment="1">
      <alignment horizontal="right" vertical="center"/>
    </xf>
    <xf numFmtId="178" fontId="24" fillId="0" borderId="0" xfId="12" applyNumberFormat="1" applyFont="1" applyAlignment="1">
      <alignment vertical="center"/>
    </xf>
    <xf numFmtId="181" fontId="23" fillId="0" borderId="0" xfId="12" applyNumberFormat="1" applyFont="1"/>
    <xf numFmtId="174" fontId="23" fillId="9" borderId="2" xfId="17" applyNumberFormat="1" applyFont="1" applyFill="1" applyBorder="1" applyAlignment="1">
      <alignment horizontal="right" vertical="center"/>
    </xf>
    <xf numFmtId="174" fontId="23" fillId="9" borderId="3" xfId="17" applyNumberFormat="1" applyFont="1" applyFill="1" applyBorder="1" applyAlignment="1">
      <alignment horizontal="right" vertical="center"/>
    </xf>
    <xf numFmtId="168" fontId="23" fillId="0" borderId="0" xfId="22" applyNumberFormat="1" applyFont="1"/>
    <xf numFmtId="178" fontId="23" fillId="0" borderId="0" xfId="12" applyNumberFormat="1" applyFont="1"/>
    <xf numFmtId="168" fontId="23" fillId="0" borderId="0" xfId="12" applyNumberFormat="1" applyFont="1"/>
    <xf numFmtId="168" fontId="24" fillId="0" borderId="0" xfId="22" applyNumberFormat="1" applyFont="1" applyAlignment="1">
      <alignment vertical="center"/>
    </xf>
    <xf numFmtId="182" fontId="23" fillId="0" borderId="0" xfId="12" applyNumberFormat="1" applyFont="1"/>
    <xf numFmtId="174" fontId="24" fillId="0" borderId="0" xfId="12" applyNumberFormat="1" applyFont="1" applyAlignment="1">
      <alignment vertical="center"/>
    </xf>
    <xf numFmtId="170" fontId="32" fillId="9" borderId="3" xfId="5" applyNumberFormat="1" applyFont="1" applyFill="1" applyBorder="1" applyAlignment="1">
      <alignment vertical="center"/>
    </xf>
    <xf numFmtId="174" fontId="32" fillId="4" borderId="3" xfId="17" applyNumberFormat="1" applyFont="1" applyFill="1" applyBorder="1" applyAlignment="1">
      <alignment horizontal="right" vertical="center"/>
    </xf>
    <xf numFmtId="176" fontId="32" fillId="4" borderId="3" xfId="23" applyNumberFormat="1" applyFont="1" applyFill="1" applyBorder="1" applyAlignment="1">
      <alignment horizontal="right" vertical="center"/>
    </xf>
    <xf numFmtId="0" fontId="25" fillId="0" borderId="11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4" fillId="4" borderId="11" xfId="14" applyFont="1" applyFill="1" applyBorder="1" applyAlignment="1">
      <alignment horizontal="center" vertical="center"/>
    </xf>
    <xf numFmtId="0" fontId="24" fillId="4" borderId="11" xfId="19" applyFont="1" applyFill="1" applyBorder="1" applyAlignment="1">
      <alignment horizontal="center" vertical="center"/>
    </xf>
    <xf numFmtId="14" fontId="24" fillId="4" borderId="0" xfId="14" applyNumberFormat="1" applyFont="1" applyFill="1" applyBorder="1" applyAlignment="1">
      <alignment horizontal="center" vertical="center"/>
    </xf>
    <xf numFmtId="0" fontId="25" fillId="0" borderId="0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24" fillId="4" borderId="12" xfId="14" applyFont="1" applyFill="1" applyBorder="1" applyAlignment="1">
      <alignment horizontal="center" vertical="center"/>
    </xf>
    <xf numFmtId="14" fontId="24" fillId="4" borderId="12" xfId="14" applyNumberFormat="1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 wrapText="1"/>
    </xf>
    <xf numFmtId="0" fontId="24" fillId="4" borderId="9" xfId="0" applyFont="1" applyFill="1" applyBorder="1" applyAlignment="1">
      <alignment horizontal="center" vertical="center" wrapText="1"/>
    </xf>
    <xf numFmtId="0" fontId="23" fillId="4" borderId="0" xfId="17" applyFont="1" applyFill="1" applyBorder="1" applyAlignment="1">
      <alignment horizontal="left" vertical="center" wrapText="1"/>
    </xf>
    <xf numFmtId="0" fontId="22" fillId="8" borderId="3" xfId="0" applyFont="1" applyFill="1" applyBorder="1" applyAlignment="1">
      <alignment horizontal="center"/>
    </xf>
    <xf numFmtId="0" fontId="24" fillId="4" borderId="0" xfId="14" applyFont="1" applyFill="1" applyBorder="1" applyAlignment="1">
      <alignment horizontal="center" wrapText="1"/>
    </xf>
    <xf numFmtId="0" fontId="24" fillId="4" borderId="0" xfId="14" applyFont="1" applyFill="1" applyBorder="1" applyAlignment="1">
      <alignment horizontal="center"/>
    </xf>
    <xf numFmtId="17" fontId="26" fillId="10" borderId="15" xfId="0" applyNumberFormat="1" applyFont="1" applyFill="1" applyBorder="1" applyAlignment="1">
      <alignment horizontal="center" vertical="center" wrapText="1"/>
    </xf>
    <xf numFmtId="17" fontId="26" fillId="10" borderId="16" xfId="0" applyNumberFormat="1" applyFont="1" applyFill="1" applyBorder="1" applyAlignment="1">
      <alignment horizontal="center" vertical="center" wrapText="1"/>
    </xf>
    <xf numFmtId="17" fontId="24" fillId="4" borderId="11" xfId="14" applyNumberFormat="1" applyFont="1" applyFill="1" applyBorder="1" applyAlignment="1">
      <alignment horizontal="center" vertical="center"/>
    </xf>
    <xf numFmtId="0" fontId="21" fillId="6" borderId="0" xfId="14" applyFont="1" applyFill="1" applyBorder="1" applyAlignment="1">
      <alignment horizontal="center" wrapText="1"/>
    </xf>
    <xf numFmtId="0" fontId="21" fillId="6" borderId="4" xfId="14" applyFont="1" applyFill="1" applyBorder="1" applyAlignment="1">
      <alignment horizontal="center"/>
    </xf>
    <xf numFmtId="0" fontId="24" fillId="4" borderId="9" xfId="14" applyFont="1" applyFill="1" applyBorder="1" applyAlignment="1">
      <alignment horizontal="center" wrapText="1"/>
    </xf>
    <xf numFmtId="0" fontId="24" fillId="4" borderId="9" xfId="14" applyFont="1" applyFill="1" applyBorder="1" applyAlignment="1">
      <alignment horizontal="center"/>
    </xf>
    <xf numFmtId="0" fontId="24" fillId="4" borderId="11" xfId="14" applyFont="1" applyFill="1" applyBorder="1" applyAlignment="1">
      <alignment horizontal="center" vertical="center" wrapText="1"/>
    </xf>
    <xf numFmtId="49" fontId="24" fillId="4" borderId="0" xfId="14" applyNumberFormat="1" applyFont="1" applyFill="1" applyBorder="1" applyAlignment="1">
      <alignment horizontal="center" vertical="center" wrapText="1"/>
    </xf>
    <xf numFmtId="49" fontId="24" fillId="4" borderId="21" xfId="14" applyNumberFormat="1" applyFont="1" applyFill="1" applyBorder="1" applyAlignment="1">
      <alignment horizontal="center" vertical="center"/>
    </xf>
    <xf numFmtId="17" fontId="24" fillId="4" borderId="21" xfId="14" applyNumberFormat="1" applyFont="1" applyFill="1" applyBorder="1" applyAlignment="1">
      <alignment horizontal="center" vertical="center"/>
    </xf>
    <xf numFmtId="49" fontId="26" fillId="10" borderId="21" xfId="14" applyNumberFormat="1" applyFont="1" applyFill="1" applyBorder="1" applyAlignment="1">
      <alignment horizontal="center" vertical="center"/>
    </xf>
    <xf numFmtId="17" fontId="26" fillId="10" borderId="21" xfId="14" applyNumberFormat="1" applyFont="1" applyFill="1" applyBorder="1" applyAlignment="1">
      <alignment horizontal="center" vertical="center"/>
    </xf>
    <xf numFmtId="49" fontId="26" fillId="10" borderId="0" xfId="14" applyNumberFormat="1" applyFont="1" applyFill="1" applyBorder="1" applyAlignment="1">
      <alignment horizontal="center" vertical="center" wrapText="1"/>
    </xf>
    <xf numFmtId="0" fontId="27" fillId="4" borderId="0" xfId="0" applyFont="1" applyFill="1" applyBorder="1" applyAlignment="1">
      <alignment horizontal="center" vertical="top" wrapText="1"/>
    </xf>
    <xf numFmtId="49" fontId="24" fillId="4" borderId="0" xfId="12" applyNumberFormat="1" applyFont="1" applyFill="1" applyBorder="1" applyAlignment="1">
      <alignment horizontal="center" vertical="center" wrapText="1"/>
    </xf>
    <xf numFmtId="0" fontId="24" fillId="4" borderId="0" xfId="12" applyFont="1" applyFill="1" applyBorder="1" applyAlignment="1">
      <alignment horizontal="center" vertical="center" wrapText="1"/>
    </xf>
    <xf numFmtId="0" fontId="24" fillId="4" borderId="12" xfId="12" applyFont="1" applyFill="1" applyBorder="1" applyAlignment="1">
      <alignment horizontal="center" vertical="center" wrapText="1"/>
    </xf>
    <xf numFmtId="49" fontId="26" fillId="10" borderId="12" xfId="14" applyNumberFormat="1" applyFont="1" applyFill="1" applyBorder="1" applyAlignment="1">
      <alignment horizontal="center" vertical="center" wrapText="1"/>
    </xf>
    <xf numFmtId="49" fontId="24" fillId="4" borderId="12" xfId="14" applyNumberFormat="1" applyFont="1" applyFill="1" applyBorder="1" applyAlignment="1">
      <alignment horizontal="center" vertical="center" wrapText="1"/>
    </xf>
    <xf numFmtId="0" fontId="27" fillId="4" borderId="0" xfId="0" applyFont="1" applyFill="1" applyBorder="1" applyAlignment="1">
      <alignment horizontal="left" vertical="top" wrapText="1"/>
    </xf>
  </cellXfs>
  <cellStyles count="29">
    <cellStyle name="60% - akcent 1" xfId="1"/>
    <cellStyle name="Comma [0] 2" xfId="2"/>
    <cellStyle name="Comma 2" xfId="3"/>
    <cellStyle name="Millares" xfId="4" builtinId="3"/>
    <cellStyle name="Millares [0]" xfId="27" builtinId="6"/>
    <cellStyle name="Millares [0] 10" xfId="5"/>
    <cellStyle name="Millares [0] 2" xfId="6"/>
    <cellStyle name="Millares [0] 2 19" xfId="7"/>
    <cellStyle name="Millares [0] 3" xfId="8"/>
    <cellStyle name="Millares 14" xfId="9"/>
    <cellStyle name="Millares 2" xfId="10"/>
    <cellStyle name="No-definido" xfId="11"/>
    <cellStyle name="Normal" xfId="0" builtinId="0"/>
    <cellStyle name="Normal 10" xfId="12"/>
    <cellStyle name="Normal 17 2" xfId="13"/>
    <cellStyle name="Normal 2" xfId="14"/>
    <cellStyle name="Normal 2 2" xfId="15"/>
    <cellStyle name="Normal 2 2 2" xfId="16"/>
    <cellStyle name="Normal 3" xfId="17"/>
    <cellStyle name="Normal 4" xfId="18"/>
    <cellStyle name="Normal_graficos" xfId="19"/>
    <cellStyle name="Normal_operacional" xfId="20"/>
    <cellStyle name="Percent 2" xfId="21"/>
    <cellStyle name="Porcentaje" xfId="22" builtinId="5"/>
    <cellStyle name="Porcentaje 2" xfId="28"/>
    <cellStyle name="Porcentual 2" xfId="23"/>
    <cellStyle name="Porcentual 2 10" xfId="24"/>
    <cellStyle name="Porcentual 3" xfId="25"/>
    <cellStyle name="Porcentual 3 2" xfId="26"/>
  </cellStyles>
  <dxfs count="0"/>
  <tableStyles count="0" defaultTableStyle="TableStyleMedium2" defaultPivotStyle="PivotStyleMedium9"/>
  <colors>
    <mruColors>
      <color rgb="FFFF5A0F"/>
      <color rgb="FFFF6600"/>
      <color rgb="FFFFF5EF"/>
      <color rgb="FF328537"/>
      <color rgb="FF157EA3"/>
      <color rgb="FF4174B1"/>
      <color rgb="FFDCE6F2"/>
      <color rgb="FF0555FA"/>
      <color rgb="FF5799D5"/>
      <color rgb="FF2E74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2.xml"/><Relationship Id="rId34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23.xml"/><Relationship Id="rId47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31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38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27.xml"/><Relationship Id="rId59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22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37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21.xml"/><Relationship Id="rId45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34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externalLink" Target="externalLinks/externalLink17.xml"/><Relationship Id="rId49" Type="http://schemas.openxmlformats.org/officeDocument/2006/relationships/externalLink" Target="externalLinks/externalLink30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4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33.xml"/><Relationship Id="rId6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24.xml"/><Relationship Id="rId48" Type="http://schemas.openxmlformats.org/officeDocument/2006/relationships/externalLink" Target="externalLinks/externalLink29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2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Non Operating Income'!A1"/><Relationship Id="rId13" Type="http://schemas.openxmlformats.org/officeDocument/2006/relationships/hyperlink" Target="#'Gx Physical Data Chile'!A1"/><Relationship Id="rId3" Type="http://schemas.openxmlformats.org/officeDocument/2006/relationships/hyperlink" Target="#'Networks Business'!A1"/><Relationship Id="rId7" Type="http://schemas.openxmlformats.org/officeDocument/2006/relationships/hyperlink" Target="#'EBIT &amp; Others by segment'!A1"/><Relationship Id="rId12" Type="http://schemas.openxmlformats.org/officeDocument/2006/relationships/hyperlink" Target="#'Fixed Assets'!A1"/><Relationship Id="rId17" Type="http://schemas.openxmlformats.org/officeDocument/2006/relationships/hyperlink" Target="#'Int. Rate'!A1"/><Relationship Id="rId2" Type="http://schemas.openxmlformats.org/officeDocument/2006/relationships/hyperlink" Target="#'Gx Business'!A1"/><Relationship Id="rId16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EBITDA!A1"/><Relationship Id="rId11" Type="http://schemas.openxmlformats.org/officeDocument/2006/relationships/hyperlink" Target="#'Cash Flow'!A1"/><Relationship Id="rId5" Type="http://schemas.openxmlformats.org/officeDocument/2006/relationships/hyperlink" Target="#'Enel Chile Results'!A1"/><Relationship Id="rId15" Type="http://schemas.openxmlformats.org/officeDocument/2006/relationships/hyperlink" Target="#'Networks Physical Data Chile'!A1"/><Relationship Id="rId10" Type="http://schemas.openxmlformats.org/officeDocument/2006/relationships/hyperlink" Target="#Ratios!A1"/><Relationship Id="rId4" Type="http://schemas.openxmlformats.org/officeDocument/2006/relationships/hyperlink" Target="#'Energy Sales Revenues'!A1"/><Relationship Id="rId9" Type="http://schemas.openxmlformats.org/officeDocument/2006/relationships/hyperlink" Target="#'Balance Sheet'!A1"/><Relationship Id="rId14" Type="http://schemas.openxmlformats.org/officeDocument/2006/relationships/hyperlink" Target="#'Gx by Tech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0</xdr:colOff>
      <xdr:row>49</xdr:row>
      <xdr:rowOff>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5DBA84C-23F7-40D3-9364-B00D8C698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18"/>
        <a:stretch/>
      </xdr:blipFill>
      <xdr:spPr>
        <a:xfrm>
          <a:off x="0" y="0"/>
          <a:ext cx="19635107" cy="9729107"/>
        </a:xfrm>
        <a:prstGeom prst="rect">
          <a:avLst/>
        </a:prstGeom>
      </xdr:spPr>
    </xdr:pic>
    <xdr:clientData/>
  </xdr:twoCellAnchor>
  <xdr:twoCellAnchor>
    <xdr:from>
      <xdr:col>0</xdr:col>
      <xdr:colOff>747328</xdr:colOff>
      <xdr:row>12</xdr:row>
      <xdr:rowOff>50347</xdr:rowOff>
    </xdr:from>
    <xdr:to>
      <xdr:col>8</xdr:col>
      <xdr:colOff>4379</xdr:colOff>
      <xdr:row>14</xdr:row>
      <xdr:rowOff>2722</xdr:rowOff>
    </xdr:to>
    <xdr:sp macro="[0]!Gx_Business" textlink="">
      <xdr:nvSpPr>
        <xdr:cNvPr id="2" name="CuadroText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8339B2-D9A4-4295-BAA3-F1D18B038C51}"/>
            </a:ext>
          </a:extLst>
        </xdr:cNvPr>
        <xdr:cNvSpPr txBox="1"/>
      </xdr:nvSpPr>
      <xdr:spPr>
        <a:xfrm>
          <a:off x="747328" y="2336347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Generation business</a:t>
          </a:r>
        </a:p>
      </xdr:txBody>
    </xdr:sp>
    <xdr:clientData/>
  </xdr:twoCellAnchor>
  <xdr:twoCellAnchor>
    <xdr:from>
      <xdr:col>0</xdr:col>
      <xdr:colOff>747328</xdr:colOff>
      <xdr:row>14</xdr:row>
      <xdr:rowOff>161217</xdr:rowOff>
    </xdr:from>
    <xdr:to>
      <xdr:col>8</xdr:col>
      <xdr:colOff>4379</xdr:colOff>
      <xdr:row>16</xdr:row>
      <xdr:rowOff>113592</xdr:rowOff>
    </xdr:to>
    <xdr:sp macro="[0]!Dx_Tx" textlink="">
      <xdr:nvSpPr>
        <xdr:cNvPr id="4" name="Cuadro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7B488A8-C93E-4911-9012-890758058B6F}"/>
            </a:ext>
          </a:extLst>
        </xdr:cNvPr>
        <xdr:cNvSpPr txBox="1"/>
      </xdr:nvSpPr>
      <xdr:spPr>
        <a:xfrm>
          <a:off x="747328" y="2828217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Networks business</a:t>
          </a:r>
        </a:p>
      </xdr:txBody>
    </xdr:sp>
    <xdr:clientData/>
  </xdr:twoCellAnchor>
  <xdr:twoCellAnchor>
    <xdr:from>
      <xdr:col>0</xdr:col>
      <xdr:colOff>747328</xdr:colOff>
      <xdr:row>17</xdr:row>
      <xdr:rowOff>54373</xdr:rowOff>
    </xdr:from>
    <xdr:to>
      <xdr:col>8</xdr:col>
      <xdr:colOff>4379</xdr:colOff>
      <xdr:row>19</xdr:row>
      <xdr:rowOff>6748</xdr:rowOff>
    </xdr:to>
    <xdr:sp macro="[0]!Energy_sales" textlink="">
      <xdr:nvSpPr>
        <xdr:cNvPr id="5" name="Cuadro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74697FA-E7B9-4148-99BB-79A137697D25}"/>
            </a:ext>
          </a:extLst>
        </xdr:cNvPr>
        <xdr:cNvSpPr txBox="1"/>
      </xdr:nvSpPr>
      <xdr:spPr>
        <a:xfrm>
          <a:off x="747328" y="3320087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Energy Sales</a:t>
          </a:r>
          <a:r>
            <a:rPr lang="es-CL" sz="1600" b="0" baseline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Revenues</a:t>
          </a:r>
          <a:endParaRPr lang="es-CL" sz="1600" b="0">
            <a:solidFill>
              <a:schemeClr val="tx1">
                <a:lumMod val="75000"/>
                <a:lumOff val="25000"/>
              </a:schemeClr>
            </a:solidFill>
            <a:latin typeface="Arial Rounded MT Bold" panose="020F07040305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747328</xdr:colOff>
      <xdr:row>19</xdr:row>
      <xdr:rowOff>165243</xdr:rowOff>
    </xdr:from>
    <xdr:to>
      <xdr:col>8</xdr:col>
      <xdr:colOff>4379</xdr:colOff>
      <xdr:row>21</xdr:row>
      <xdr:rowOff>111214</xdr:rowOff>
    </xdr:to>
    <xdr:sp macro="[0]!Enel_Chile_Results" textlink="">
      <xdr:nvSpPr>
        <xdr:cNvPr id="6" name="Cuadro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03C8FE8-95F6-4F51-B862-DE59CC2DD5DF}"/>
            </a:ext>
          </a:extLst>
        </xdr:cNvPr>
        <xdr:cNvSpPr txBox="1"/>
      </xdr:nvSpPr>
      <xdr:spPr>
        <a:xfrm>
          <a:off x="747328" y="3811957"/>
          <a:ext cx="5353051" cy="326971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Enel</a:t>
          </a:r>
          <a:r>
            <a:rPr lang="es-CL" sz="1600" b="0" baseline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Chile Results</a:t>
          </a:r>
          <a:endParaRPr lang="es-CL" sz="1600" b="0">
            <a:solidFill>
              <a:schemeClr val="tx1">
                <a:lumMod val="75000"/>
                <a:lumOff val="25000"/>
              </a:schemeClr>
            </a:solidFill>
            <a:latin typeface="Arial Rounded MT Bold" panose="020F07040305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747328</xdr:colOff>
      <xdr:row>22</xdr:row>
      <xdr:rowOff>79209</xdr:rowOff>
    </xdr:from>
    <xdr:to>
      <xdr:col>8</xdr:col>
      <xdr:colOff>4379</xdr:colOff>
      <xdr:row>24</xdr:row>
      <xdr:rowOff>31584</xdr:rowOff>
    </xdr:to>
    <xdr:sp macro="[0]!EBITDA" textlink="">
      <xdr:nvSpPr>
        <xdr:cNvPr id="7" name="Cuadro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028D63A-E8B0-4515-A38E-AC78B37E34C7}"/>
            </a:ext>
          </a:extLst>
        </xdr:cNvPr>
        <xdr:cNvSpPr txBox="1"/>
      </xdr:nvSpPr>
      <xdr:spPr>
        <a:xfrm>
          <a:off x="747328" y="4297423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EBITDA</a:t>
          </a:r>
        </a:p>
      </xdr:txBody>
    </xdr:sp>
    <xdr:clientData/>
  </xdr:twoCellAnchor>
  <xdr:twoCellAnchor>
    <xdr:from>
      <xdr:col>0</xdr:col>
      <xdr:colOff>747328</xdr:colOff>
      <xdr:row>24</xdr:row>
      <xdr:rowOff>190079</xdr:rowOff>
    </xdr:from>
    <xdr:to>
      <xdr:col>8</xdr:col>
      <xdr:colOff>4379</xdr:colOff>
      <xdr:row>26</xdr:row>
      <xdr:rowOff>142454</xdr:rowOff>
    </xdr:to>
    <xdr:sp macro="[0]!EBIT" textlink="">
      <xdr:nvSpPr>
        <xdr:cNvPr id="8" name="Cuadro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4D24582-06AF-4F75-A100-D7DD1C534B2F}"/>
            </a:ext>
          </a:extLst>
        </xdr:cNvPr>
        <xdr:cNvSpPr txBox="1"/>
      </xdr:nvSpPr>
      <xdr:spPr>
        <a:xfrm>
          <a:off x="747328" y="4789293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EBIT &amp; Other by segment</a:t>
          </a:r>
        </a:p>
      </xdr:txBody>
    </xdr:sp>
    <xdr:clientData/>
  </xdr:twoCellAnchor>
  <xdr:twoCellAnchor>
    <xdr:from>
      <xdr:col>0</xdr:col>
      <xdr:colOff>747328</xdr:colOff>
      <xdr:row>27</xdr:row>
      <xdr:rowOff>110449</xdr:rowOff>
    </xdr:from>
    <xdr:to>
      <xdr:col>8</xdr:col>
      <xdr:colOff>4379</xdr:colOff>
      <xdr:row>29</xdr:row>
      <xdr:rowOff>62824</xdr:rowOff>
    </xdr:to>
    <xdr:sp macro="[0]!Non_operating_income" textlink="">
      <xdr:nvSpPr>
        <xdr:cNvPr id="9" name="CuadroTexto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CD8CC5C-F9E8-4677-8DBF-229C146289E9}"/>
            </a:ext>
          </a:extLst>
        </xdr:cNvPr>
        <xdr:cNvSpPr txBox="1"/>
      </xdr:nvSpPr>
      <xdr:spPr>
        <a:xfrm>
          <a:off x="747328" y="5281163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Non Operating Income</a:t>
          </a:r>
        </a:p>
      </xdr:txBody>
    </xdr:sp>
    <xdr:clientData/>
  </xdr:twoCellAnchor>
  <xdr:twoCellAnchor>
    <xdr:from>
      <xdr:col>0</xdr:col>
      <xdr:colOff>747328</xdr:colOff>
      <xdr:row>30</xdr:row>
      <xdr:rowOff>30819</xdr:rowOff>
    </xdr:from>
    <xdr:to>
      <xdr:col>8</xdr:col>
      <xdr:colOff>4379</xdr:colOff>
      <xdr:row>31</xdr:row>
      <xdr:rowOff>173694</xdr:rowOff>
    </xdr:to>
    <xdr:sp macro="[0]!Balance_sheet" textlink="">
      <xdr:nvSpPr>
        <xdr:cNvPr id="10" name="CuadroTexto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AC40990-02FD-44A6-8A03-1E2B9663FA66}"/>
            </a:ext>
          </a:extLst>
        </xdr:cNvPr>
        <xdr:cNvSpPr txBox="1"/>
      </xdr:nvSpPr>
      <xdr:spPr>
        <a:xfrm>
          <a:off x="747328" y="5773033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Balance</a:t>
          </a:r>
          <a:r>
            <a:rPr lang="es-CL" sz="1600" b="0" baseline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Sheet</a:t>
          </a:r>
          <a:endParaRPr lang="es-CL" sz="1600" b="0">
            <a:solidFill>
              <a:schemeClr val="tx1">
                <a:lumMod val="75000"/>
                <a:lumOff val="25000"/>
              </a:schemeClr>
            </a:solidFill>
            <a:latin typeface="Arial Rounded MT Bold" panose="020F07040305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747328</xdr:colOff>
      <xdr:row>32</xdr:row>
      <xdr:rowOff>141689</xdr:rowOff>
    </xdr:from>
    <xdr:to>
      <xdr:col>8</xdr:col>
      <xdr:colOff>4379</xdr:colOff>
      <xdr:row>34</xdr:row>
      <xdr:rowOff>94064</xdr:rowOff>
    </xdr:to>
    <xdr:sp macro="[0]!Ratios" textlink="">
      <xdr:nvSpPr>
        <xdr:cNvPr id="11" name="CuadroTexto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B04A1EA-C6AC-4B1F-B086-F40751EEE8DF}"/>
            </a:ext>
          </a:extLst>
        </xdr:cNvPr>
        <xdr:cNvSpPr txBox="1"/>
      </xdr:nvSpPr>
      <xdr:spPr>
        <a:xfrm>
          <a:off x="747328" y="6264903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Ratios</a:t>
          </a:r>
        </a:p>
      </xdr:txBody>
    </xdr:sp>
    <xdr:clientData/>
  </xdr:twoCellAnchor>
  <xdr:twoCellAnchor>
    <xdr:from>
      <xdr:col>0</xdr:col>
      <xdr:colOff>747328</xdr:colOff>
      <xdr:row>35</xdr:row>
      <xdr:rowOff>62059</xdr:rowOff>
    </xdr:from>
    <xdr:to>
      <xdr:col>8</xdr:col>
      <xdr:colOff>4379</xdr:colOff>
      <xdr:row>37</xdr:row>
      <xdr:rowOff>14434</xdr:rowOff>
    </xdr:to>
    <xdr:sp macro="[0]!Cash_flow" textlink="">
      <xdr:nvSpPr>
        <xdr:cNvPr id="12" name="CuadroTexto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7333268-B437-4B61-B101-EA7D0BFEA8D0}"/>
            </a:ext>
          </a:extLst>
        </xdr:cNvPr>
        <xdr:cNvSpPr txBox="1"/>
      </xdr:nvSpPr>
      <xdr:spPr>
        <a:xfrm>
          <a:off x="747328" y="6756773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Cash Flow</a:t>
          </a:r>
        </a:p>
      </xdr:txBody>
    </xdr:sp>
    <xdr:clientData/>
  </xdr:twoCellAnchor>
  <xdr:twoCellAnchor>
    <xdr:from>
      <xdr:col>0</xdr:col>
      <xdr:colOff>747328</xdr:colOff>
      <xdr:row>37</xdr:row>
      <xdr:rowOff>172929</xdr:rowOff>
    </xdr:from>
    <xdr:to>
      <xdr:col>8</xdr:col>
      <xdr:colOff>4379</xdr:colOff>
      <xdr:row>39</xdr:row>
      <xdr:rowOff>125304</xdr:rowOff>
    </xdr:to>
    <xdr:sp macro="[0]!Fixed_Assets" textlink="">
      <xdr:nvSpPr>
        <xdr:cNvPr id="13" name="CuadroTexto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ADAF218B-BD04-4689-B896-64ABE003DEE1}"/>
            </a:ext>
          </a:extLst>
        </xdr:cNvPr>
        <xdr:cNvSpPr txBox="1"/>
      </xdr:nvSpPr>
      <xdr:spPr>
        <a:xfrm>
          <a:off x="747328" y="7248643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Fixed</a:t>
          </a:r>
          <a:r>
            <a:rPr lang="es-CL" sz="1600" b="0" baseline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Assets</a:t>
          </a:r>
          <a:endParaRPr lang="es-CL" sz="1600" b="0">
            <a:solidFill>
              <a:schemeClr val="tx1">
                <a:lumMod val="75000"/>
                <a:lumOff val="25000"/>
              </a:schemeClr>
            </a:solidFill>
            <a:latin typeface="Arial Rounded MT Bold" panose="020F07040305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747328</xdr:colOff>
      <xdr:row>43</xdr:row>
      <xdr:rowOff>13669</xdr:rowOff>
    </xdr:from>
    <xdr:to>
      <xdr:col>8</xdr:col>
      <xdr:colOff>4379</xdr:colOff>
      <xdr:row>44</xdr:row>
      <xdr:rowOff>156544</xdr:rowOff>
    </xdr:to>
    <xdr:sp macro="[0]!Gx_Physical_Data_Chile" textlink="">
      <xdr:nvSpPr>
        <xdr:cNvPr id="14" name="CuadroTexto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2B339D2-1408-42BD-A757-82AF59EADA33}"/>
            </a:ext>
          </a:extLst>
        </xdr:cNvPr>
        <xdr:cNvSpPr txBox="1"/>
      </xdr:nvSpPr>
      <xdr:spPr>
        <a:xfrm>
          <a:off x="747328" y="8232383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Generation Physical Data Chile</a:t>
          </a:r>
        </a:p>
      </xdr:txBody>
    </xdr:sp>
    <xdr:clientData/>
  </xdr:twoCellAnchor>
  <xdr:twoCellAnchor>
    <xdr:from>
      <xdr:col>0</xdr:col>
      <xdr:colOff>747328</xdr:colOff>
      <xdr:row>45</xdr:row>
      <xdr:rowOff>124539</xdr:rowOff>
    </xdr:from>
    <xdr:to>
      <xdr:col>8</xdr:col>
      <xdr:colOff>4379</xdr:colOff>
      <xdr:row>47</xdr:row>
      <xdr:rowOff>76914</xdr:rowOff>
    </xdr:to>
    <xdr:sp macro="[0]!Gx_by_Tech" textlink="">
      <xdr:nvSpPr>
        <xdr:cNvPr id="15" name="CuadroTexto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8FE9182F-781F-4BAA-A824-614C48CC243C}"/>
            </a:ext>
          </a:extLst>
        </xdr:cNvPr>
        <xdr:cNvSpPr txBox="1"/>
      </xdr:nvSpPr>
      <xdr:spPr>
        <a:xfrm>
          <a:off x="747328" y="8724253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Generation</a:t>
          </a:r>
          <a:r>
            <a:rPr lang="es-CL" sz="1600" b="0" baseline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by technology</a:t>
          </a:r>
          <a:endParaRPr lang="es-CL" sz="1600" b="0">
            <a:solidFill>
              <a:schemeClr val="tx1">
                <a:lumMod val="75000"/>
                <a:lumOff val="25000"/>
              </a:schemeClr>
            </a:solidFill>
            <a:latin typeface="Arial Rounded MT Bold" panose="020F07040305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747328</xdr:colOff>
      <xdr:row>48</xdr:row>
      <xdr:rowOff>44905</xdr:rowOff>
    </xdr:from>
    <xdr:to>
      <xdr:col>8</xdr:col>
      <xdr:colOff>4379</xdr:colOff>
      <xdr:row>48</xdr:row>
      <xdr:rowOff>378280</xdr:rowOff>
    </xdr:to>
    <xdr:sp macro="[0]!Dx_tx_physical" textlink="">
      <xdr:nvSpPr>
        <xdr:cNvPr id="16" name="CuadroTexto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7394E36-F235-4716-B5DB-438311736BFD}"/>
            </a:ext>
          </a:extLst>
        </xdr:cNvPr>
        <xdr:cNvSpPr txBox="1"/>
      </xdr:nvSpPr>
      <xdr:spPr>
        <a:xfrm>
          <a:off x="747328" y="9216119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Networks Physical Data Chile</a:t>
          </a:r>
        </a:p>
      </xdr:txBody>
    </xdr:sp>
    <xdr:clientData/>
  </xdr:twoCellAnchor>
  <xdr:twoCellAnchor>
    <xdr:from>
      <xdr:col>0</xdr:col>
      <xdr:colOff>649061</xdr:colOff>
      <xdr:row>9</xdr:row>
      <xdr:rowOff>25855</xdr:rowOff>
    </xdr:from>
    <xdr:to>
      <xdr:col>7</xdr:col>
      <xdr:colOff>639537</xdr:colOff>
      <xdr:row>11</xdr:row>
      <xdr:rowOff>176894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A3A49F7-259F-4E2C-B6D4-2E8B42BCAE26}"/>
            </a:ext>
          </a:extLst>
        </xdr:cNvPr>
        <xdr:cNvSpPr txBox="1"/>
      </xdr:nvSpPr>
      <xdr:spPr>
        <a:xfrm>
          <a:off x="649061" y="1740355"/>
          <a:ext cx="5324476" cy="532039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3200">
              <a:solidFill>
                <a:schemeClr val="tx1">
                  <a:lumMod val="75000"/>
                  <a:lumOff val="25000"/>
                </a:schemeClr>
              </a:solidFill>
              <a:latin typeface="Roobert ENEL" panose="00000500000000000000" pitchFamily="50" charset="0"/>
              <a:cs typeface="Arial" panose="020B0604020202020204" pitchFamily="34" charset="0"/>
            </a:rPr>
            <a:t>Index</a:t>
          </a:r>
        </a:p>
      </xdr:txBody>
    </xdr:sp>
    <xdr:clientData/>
  </xdr:twoCellAnchor>
  <xdr:twoCellAnchor editAs="oneCell">
    <xdr:from>
      <xdr:col>22</xdr:col>
      <xdr:colOff>557892</xdr:colOff>
      <xdr:row>1</xdr:row>
      <xdr:rowOff>149679</xdr:rowOff>
    </xdr:from>
    <xdr:to>
      <xdr:col>25</xdr:col>
      <xdr:colOff>557892</xdr:colOff>
      <xdr:row>5</xdr:row>
      <xdr:rowOff>58511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3B31D0E6-4586-42AE-8753-738F8BE07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21892" y="340179"/>
          <a:ext cx="1782536" cy="670832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624568</xdr:colOff>
      <xdr:row>2</xdr:row>
      <xdr:rowOff>55790</xdr:rowOff>
    </xdr:from>
    <xdr:to>
      <xdr:col>7</xdr:col>
      <xdr:colOff>615044</xdr:colOff>
      <xdr:row>5</xdr:row>
      <xdr:rowOff>16329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28B793DE-5C72-4DA9-B72D-97EE2535A784}"/>
            </a:ext>
          </a:extLst>
        </xdr:cNvPr>
        <xdr:cNvSpPr txBox="1"/>
      </xdr:nvSpPr>
      <xdr:spPr>
        <a:xfrm>
          <a:off x="624568" y="436790"/>
          <a:ext cx="5324476" cy="532039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5400">
              <a:solidFill>
                <a:srgbClr val="FF6600"/>
              </a:solidFill>
              <a:latin typeface="Roobert ENEL" panose="00000500000000000000" pitchFamily="50" charset="0"/>
              <a:cs typeface="Arial" panose="020B0604020202020204" pitchFamily="34" charset="0"/>
            </a:rPr>
            <a:t>Enel Chile</a:t>
          </a:r>
        </a:p>
      </xdr:txBody>
    </xdr:sp>
    <xdr:clientData/>
  </xdr:twoCellAnchor>
  <xdr:twoCellAnchor>
    <xdr:from>
      <xdr:col>0</xdr:col>
      <xdr:colOff>627289</xdr:colOff>
      <xdr:row>4</xdr:row>
      <xdr:rowOff>108856</xdr:rowOff>
    </xdr:from>
    <xdr:to>
      <xdr:col>17</xdr:col>
      <xdr:colOff>13607</xdr:colOff>
      <xdr:row>8</xdr:row>
      <xdr:rowOff>122463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1B1AE775-7B1D-49CD-AF86-1B611F704165}"/>
            </a:ext>
          </a:extLst>
        </xdr:cNvPr>
        <xdr:cNvSpPr txBox="1"/>
      </xdr:nvSpPr>
      <xdr:spPr>
        <a:xfrm>
          <a:off x="627289" y="870856"/>
          <a:ext cx="12340318" cy="775607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3600">
              <a:solidFill>
                <a:schemeClr val="tx1">
                  <a:lumMod val="75000"/>
                  <a:lumOff val="25000"/>
                </a:schemeClr>
              </a:solidFill>
              <a:latin typeface="Roobert ENEL" panose="00000500000000000000" pitchFamily="50" charset="0"/>
              <a:cs typeface="Arial" panose="020B0604020202020204" pitchFamily="34" charset="0"/>
            </a:rPr>
            <a:t>Financial Statements Analysis FY&amp;Q4</a:t>
          </a:r>
          <a:r>
            <a:rPr lang="es-CL" sz="3600" baseline="0">
              <a:solidFill>
                <a:schemeClr val="tx1">
                  <a:lumMod val="75000"/>
                  <a:lumOff val="25000"/>
                </a:schemeClr>
              </a:solidFill>
              <a:latin typeface="Roobert ENEL" panose="00000500000000000000" pitchFamily="50" charset="0"/>
              <a:cs typeface="Arial" panose="020B0604020202020204" pitchFamily="34" charset="0"/>
            </a:rPr>
            <a:t> 2022</a:t>
          </a:r>
          <a:r>
            <a:rPr lang="es-CL" sz="3600">
              <a:solidFill>
                <a:schemeClr val="tx1">
                  <a:lumMod val="75000"/>
                  <a:lumOff val="25000"/>
                </a:schemeClr>
              </a:solidFill>
              <a:latin typeface="Roobert ENEL" panose="00000500000000000000" pitchFamily="50" charset="0"/>
              <a:cs typeface="Arial" panose="020B0604020202020204" pitchFamily="34" charset="0"/>
            </a:rPr>
            <a:t> </a:t>
          </a:r>
        </a:p>
      </xdr:txBody>
    </xdr:sp>
    <xdr:clientData/>
  </xdr:twoCellAnchor>
  <xdr:twoCellAnchor>
    <xdr:from>
      <xdr:col>0</xdr:col>
      <xdr:colOff>747328</xdr:colOff>
      <xdr:row>40</xdr:row>
      <xdr:rowOff>93299</xdr:rowOff>
    </xdr:from>
    <xdr:to>
      <xdr:col>8</xdr:col>
      <xdr:colOff>4379</xdr:colOff>
      <xdr:row>42</xdr:row>
      <xdr:rowOff>45674</xdr:rowOff>
    </xdr:to>
    <xdr:sp macro="[0]!Gx_Physical_Data_Chile" textlink="">
      <xdr:nvSpPr>
        <xdr:cNvPr id="21" name="CuadroTexto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9BEEFE2-1A06-4CB7-BB7F-A186DED96FA3}"/>
            </a:ext>
          </a:extLst>
        </xdr:cNvPr>
        <xdr:cNvSpPr txBox="1"/>
      </xdr:nvSpPr>
      <xdr:spPr>
        <a:xfrm>
          <a:off x="747328" y="7740513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Interest Rate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Chilectra\Consolidaci&#243;n\Chile\09-2002\Consolidado%20Ch$%20Chilectra%202002_0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CFA\Pif\Bilanci\Bilancio%2031-12-2005\Tassi\INPU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Informaci&#243;n\Grupo%20Enersis\Consolidado%20Flujo%20Enersis%2006_2003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Cierre%20Chileno\respaldo\disco%20d\Cierre%20Chileno\Consolidacion\02-2006\Grupo%20IMV\Consolidado%20IMV%2002_20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Consolidaci&#243;n%20Chile-Espa&#241;a\Soportes%20Chile-Espa&#241;a%202007\7%20Julio\Consolidado%20Ch$%2007-2007%20Endesa%20IFR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Documents%20and%20Settings\cl154144056\Configuraci&#243;n%20local\Archivos%20temporales%20de%20Internet\OLKD\Modelo%20Informe%20Enersis%20200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04fs01\Control_Filiales\CFA\Pif\Bilanci\Bilancio%2031-12-2006\Tassi\Test%20di%20efficacia%20derivati%20su%20tassi%2031%2012%2006%20n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Cierre%20Chileno\Consolidacion\2007\12-2007\Grupo%20Enersis\Gaap%20Chileno%20a%20IFRS%2012-2007%20(version%20definitiva)\Grupo%20Endesa%20Chile\Consolidado%2012-2007%20Endesa%20Chile%20NIIF%20(sin%20Cemsa%20con%20hedging)%20v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Documents%20and%20Settings\cl122501337\Escritorio\Informes%20Enersis\Informe%20Endesa%2012-2006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CL1169~1\CONFIG~1\Temp\Directorio%20temporal%201%20para%201%202%20-%20Reporte%20BPC%20Cam%20Brasil%20Diciembre%202008%20-%20v%202.zip\1.2%20-%20Reporte%20BPC%20Cam%20Brasil%20Diciembre%202008%20-%20v.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WINNT\perfiles\cl11872304k\Configuraci&#243;n%20local\Temp\ELIM%20ERES%20ES%20052005espa&#241;aEndes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Documents%20and%20Settings\cl12412770k\Configuraci&#243;n%20local\Archivos%20temporales%20de%20Internet\OLK3\diferencia%20de%20cambio%202004%20a%20200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l142511746/Configuraci&#243;n%20local/Archivos%20temporales%20de%20Internet/Content.Outlook/9DA5XMX6/Antecedentes/Vinculo%20notas%20Enersis%2012-2008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WINNT\perfiles\CL105303602\Configuraci&#243;n%20local\Archivos%20temporales%20de%20Internet\OLKC8\notas98\RIOVINCU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Consolidaci&#243;n\Grupos%20Endesa%20Brasil\Cierre%20Chileno\Consolidado%20Gaap%20Chileno\12-2005\Consolidado%20Ch$%2012-2005%20Endesa%20Brasil%20meses%20v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Cierre%20Chileno\Consolidaci&#243;n\Grupos%20Endesa%20Brasil\Cierre%20Chileno\Consolidado%20Gaap%20Chileno\12-2005\Consolidado%20Ch$%2012-2005%20Endesa%20Brasil%20meses%20v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g\informes\notas98\RIOVINCU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04fs01\Consolidacion\Endesa%20Chile\Cierre%20Chileno\Planillas%20Ch$%20consolidadas\12-2008\Flujo%20Grupo%20Endesa%2012-200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Cierre%20Chileno\respaldo\disco%20d\Cierre%20Chileno\Consolidacion\12-2005\Grupo%20Endesa\Consolidado%20Ch$%2012-2005%20Endesa%20V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nersis\gerfin\informe%20de%20deuda\consolidar\enersic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Documents%20and%20Settings\cl154144056\Configuraci&#243;n%20local\Archivos%20temporales%20de%20Internet\OLKD\Informe%20Enersis%2009-2008%20(2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notas98\RIOVINC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nando\fgc\respaldo\respaldo\FGC\CONTABILIDAD$EMP.EXT\(5)Enersis%20Investment\1999\(5)CMRES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winnt\perfiles\cl154144056\Mis%20documentos\Xime\Consolidaci&#243;n\Synapsis\Consolidaci&#243;n%20Synapsis\Consolidaci&#243;n%20Synapsis%2006-2007\Consolidado%20%20Synapsis%20$%2006_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Endesa\Consolidaci&#243;n%20Chile\08-2003\Consolidado%20Ch$%2007-2003%20Endes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04fs01\gerfin\Informe%20de%20Deuda\Consolidar\Edelnorc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Chilectra/Consolidaci&#243;n/Chile/09-2002/Consolidado%20Ch$%20Chilectra%202002_0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Respaldo%20disco%20D\Endesa\Consolidaci&#243;n%20Chile\12-2008\Consolidado%20Ch$%2012-2008%20Endes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respaldo\disco%20d\Nuevo%20Paquete%20SVS\Planilla\Consolidado%20IFRS%20Chile%20Grupo%20Enersis%2003-20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a&#241;o%202007\Endesa%20Brasil\Cierre%20Chileno\Consolidado%20Gaap%20Chileno\2007\12-2007\Consolidado%20Ch$%2012-2007%20Endesa%20Brasil_IFRS%20DEF%20v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Contabilidad\Demostrativos\Eds%202006\12%20Diciembre%202006\VPP%20Endesa%2012-20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WINNT\perfiles\cl154144056\Configuraci&#243;n%20local\Archivos%20temporales%20de%20Internet\OLK51\Flujo%20Grupo%20Endesa%20Brasil%2012-2006%20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Grupo%20Enersis\Cierre%20Chileno\Notas\2009\Nuevo%20formato\Antecedentes\Vinculo%20notas%20Enersis%2012-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WINNT\perfiles\cl11872304k\Configuraci&#243;n%20local\Archivos%20temporales%20de%20Internet\OLK4\Consolidado%20Ch$%2005-2005%20Endes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Ctas. X C y P relac"/>
      <sheetName val="Inv. en Emp. Relacionada"/>
      <sheetName val="Efectos en Resultado EERR"/>
      <sheetName val="Interes Minoritario"/>
      <sheetName val="Dividendos por pagar"/>
      <sheetName val="Efecto Bonos Cerj"/>
      <sheetName val="otros ing. f. de explotac"/>
      <sheetName val="Activos pasivos"/>
      <sheetName val="Estado de Resultado2"/>
      <sheetName val="empresa"/>
      <sheetName val="Análisis"/>
      <sheetName val="ANIM"/>
      <sheetName val="#¡REF"/>
      <sheetName val="LBO"/>
      <sheetName val="Impuestos Diferidos "/>
      <sheetName val="2208001001"/>
      <sheetName val="Efficiency"/>
      <sheetName val=""/>
      <sheetName val="Consolidado Ch$ Chilectra 2002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"/>
      <sheetName val="cambi"/>
      <sheetName val="bond curves-n.u."/>
      <sheetName val="TermLocalVol"/>
      <sheetName val="SwaptionMatrices"/>
      <sheetName val="SwaptionMatrices living (2)"/>
      <sheetName val="SwaptionMatrices living"/>
      <sheetName val="Swp Matr +|- Vol"/>
      <sheetName val="WTI"/>
      <sheetName val="Fixing"/>
      <sheetName val="991203"/>
      <sheetName val="INPUT"/>
      <sheetName val="Var Preços"/>
      <sheetName val="Tabela de Parâmetros"/>
      <sheetName val="BETANIA"/>
      <sheetName val="EMGESA"/>
      <sheetName val="Copertina"/>
      <sheetName val="BAL"/>
      <sheetName val="Lead"/>
      <sheetName val="bond_curves-n_u_"/>
      <sheetName val="SwaptionMatrices_living_(2)"/>
      <sheetName val="SwaptionMatrices_living"/>
      <sheetName val="Swp_Matr_+|-_Vol"/>
      <sheetName val="Var_Preços"/>
      <sheetName val="Tabela_de_Parâmetros"/>
      <sheetName val="ANIM"/>
      <sheetName val="Proyecciones"/>
      <sheetName val="graficos"/>
      <sheetName val="Resultado"/>
      <sheetName val="Precios"/>
      <sheetName val="Dietas"/>
      <sheetName val="RLI"/>
      <sheetName val="Indices"/>
      <sheetName val="Costos de Distribución"/>
      <sheetName val="7_6"/>
      <sheetName val="Dic02"/>
      <sheetName val="#¡REF"/>
      <sheetName val="Datos spread"/>
      <sheetName val="Títulos"/>
      <sheetName val="Amortiz.Cuotas"/>
      <sheetName val="Plan2"/>
      <sheetName val="Codice COD"/>
      <sheetName val="Returns"/>
      <sheetName val="Estado de Resultado"/>
      <sheetName val="Codice_COD"/>
      <sheetName val="Estado_de_Resultado"/>
      <sheetName val="Index"/>
      <sheetName val="CMRESU99"/>
      <sheetName val="2.1 ESTADO RESULT."/>
      <sheetName val="References"/>
      <sheetName val="Deposito a Plazo"/>
      <sheetName val="Leyenda"/>
      <sheetName val="data"/>
      <sheetName val="SIMULT1"/>
      <sheetName val="Atividades Baremos"/>
      <sheetName val=""/>
      <sheetName val="bond_curves-n_u_1"/>
      <sheetName val="SwaptionMatrices_living_(2)1"/>
      <sheetName val="SwaptionMatrices_living1"/>
      <sheetName val="Swp_Matr_+|-_Vol1"/>
      <sheetName val="Var_Preços1"/>
      <sheetName val="Tabela_de_Parâmetros1"/>
      <sheetName val="Costos_de_Distribución"/>
      <sheetName val="Datos_spread"/>
      <sheetName val="Amortiz_Cuotas"/>
      <sheetName val="Codice_COD1"/>
      <sheetName val="Estado_de_Resultado1"/>
      <sheetName val="2_1_ESTADO_RESULT_"/>
      <sheetName val="Deposito_a_Plazo"/>
      <sheetName val=" AnexoOpDiv99"/>
      <sheetName val="GrafdivB"/>
      <sheetName val="ServDiv"/>
      <sheetName val="Ativo"/>
      <sheetName val="Exigível"/>
      <sheetName val="Hoja1"/>
      <sheetName val="validaciones"/>
      <sheetName val="ctas diferido"/>
      <sheetName val="NAVIGAZIONE"/>
      <sheetName val="Anagrafica Generale"/>
      <sheetName val="Carga por ALIM"/>
      <sheetName val="bond_curves-n_u_2"/>
      <sheetName val="SwaptionMatrices_living_(2)2"/>
      <sheetName val="SwaptionMatrices_living2"/>
      <sheetName val="Swp_Matr_+|-_Vol2"/>
      <sheetName val="Var_Preços2"/>
      <sheetName val="Tabela_de_Parâmetros2"/>
      <sheetName val="Costos_de_Distribución1"/>
      <sheetName val="Datos_spread1"/>
      <sheetName val="Amortiz_Cuotas1"/>
      <sheetName val="Codice_COD2"/>
      <sheetName val="Estado_de_Resultado2"/>
      <sheetName val="2_1_ESTADO_RESULT_1"/>
      <sheetName val="Deposito_a_Plazo1"/>
      <sheetName val="Atividades_Baremos"/>
      <sheetName val="_AnexoOpDiv99"/>
      <sheetName val="Presentacion"/>
      <sheetName val="Serv Resumen de Inversiones"/>
      <sheetName val="Serv Magnitudes"/>
      <sheetName val="Serv Proyecto"/>
      <sheetName val="Serv res"/>
      <sheetName val="Serv flujos"/>
      <sheetName val="Europa Resumen de Inversiones"/>
      <sheetName val="NEEP Magnitudes"/>
      <sheetName val="NEEP RO"/>
      <sheetName val="NEEP Resumen de Inversiones"/>
      <sheetName val="NEEP RE"/>
      <sheetName val="NEEP SEIE"/>
      <sheetName val="NEEP Dx"/>
      <sheetName val="NEEP res"/>
      <sheetName val="NEEP flujos"/>
      <sheetName val="Europa Magnitudes"/>
      <sheetName val="Europa Francia"/>
      <sheetName val="Europa Gx"/>
      <sheetName val="Europa Renovables"/>
      <sheetName val="Europa Dx"/>
      <sheetName val="Europa Regas"/>
      <sheetName val="Europa res"/>
      <sheetName val="Europa flujos"/>
      <sheetName val="CONFIG"/>
      <sheetName val="Max_D._Set_2002"/>
      <sheetName val="SNC-Nov 2009"/>
      <sheetName val="VST-Nov 2009"/>
      <sheetName val="Serv_Resumen_de_Inversiones"/>
      <sheetName val="Serv_Magnitudes"/>
      <sheetName val="Serv_Proyecto"/>
      <sheetName val="Serv_res"/>
      <sheetName val="Serv_flujos"/>
      <sheetName val="Europa_Resumen_de_Inversiones"/>
      <sheetName val="NEEP_Magnitudes"/>
      <sheetName val="NEEP_RO"/>
      <sheetName val="NEEP_Resumen_de_Inversiones"/>
      <sheetName val="NEEP_RE"/>
      <sheetName val="NEEP_SEIE"/>
      <sheetName val="NEEP_Dx"/>
      <sheetName val="NEEP_res"/>
      <sheetName val="NEEP_flujos"/>
      <sheetName val="Europa_Magnitudes"/>
      <sheetName val="Europa_Francia"/>
      <sheetName val="Europa_Gx"/>
      <sheetName val="Europa_Renovables"/>
      <sheetName val="Europa_Dx"/>
      <sheetName val="Europa_Regas"/>
      <sheetName val="Europa_res"/>
      <sheetName val="Europa_flujos"/>
      <sheetName val="Caja"/>
      <sheetName val="RREDES"/>
      <sheetName val="PROVI"/>
      <sheetName val="ANEXO_06"/>
      <sheetName val="ANEXO_14"/>
      <sheetName val="ANEXO_98"/>
      <sheetName val="SEG.TECN"/>
      <sheetName val="GLC_ratios_Jun"/>
      <sheetName val="bond_curves-n_u_3"/>
      <sheetName val="SwaptionMatrices_living_(2)3"/>
      <sheetName val="SwaptionMatrices_living3"/>
      <sheetName val="Swp_Matr_+|-_Vol3"/>
      <sheetName val="Var_Preços3"/>
      <sheetName val="Tabela_de_Parâmetros3"/>
      <sheetName val="Costos_de_Distribución2"/>
      <sheetName val="Datos_spread2"/>
      <sheetName val="Amortiz_Cuotas2"/>
      <sheetName val="Codice_COD3"/>
      <sheetName val="Estado_de_Resultado3"/>
      <sheetName val="2_1_ESTADO_RESULT_2"/>
      <sheetName val="Deposito_a_Plazo2"/>
      <sheetName val="Atividades_Baremos1"/>
      <sheetName val="_AnexoOpDiv991"/>
      <sheetName val="Carga_por_ALIM"/>
      <sheetName val="Anagrafica_Generale"/>
      <sheetName val="Serv_Resumen_de_Inversiones1"/>
      <sheetName val="Serv_Magnitudes1"/>
      <sheetName val="Serv_Proyecto1"/>
      <sheetName val="Serv_res1"/>
      <sheetName val="Serv_flujos1"/>
      <sheetName val="Europa_Resumen_de_Inversiones1"/>
      <sheetName val="NEEP_Magnitudes1"/>
      <sheetName val="NEEP_RO1"/>
      <sheetName val="NEEP_Resumen_de_Inversiones1"/>
      <sheetName val="NEEP_RE1"/>
      <sheetName val="NEEP_SEIE1"/>
      <sheetName val="NEEP_Dx1"/>
      <sheetName val="NEEP_res1"/>
      <sheetName val="NEEP_flujos1"/>
      <sheetName val="Europa_Magnitudes1"/>
      <sheetName val="Europa_Francia1"/>
      <sheetName val="Europa_Gx1"/>
      <sheetName val="Europa_Renovables1"/>
      <sheetName val="Europa_Dx1"/>
      <sheetName val="Europa_Regas1"/>
      <sheetName val="Europa_res1"/>
      <sheetName val="Europa_flujos1"/>
      <sheetName val="Max_D__Set_2002"/>
      <sheetName val="ctas_diferido"/>
      <sheetName val="BASES"/>
      <sheetName val="F-Macro"/>
      <sheetName val="F-Portada"/>
      <sheetName val="PR-7 ACTUAL"/>
      <sheetName val="Design"/>
      <sheetName val="Balance"/>
      <sheetName val="CONSOL"/>
      <sheetName val="Dinamica"/>
      <sheetName val="Accidentalidad 2019"/>
      <sheetName val="TASEG FRECUENCIAS "/>
      <sheetName val="TASEG FRECUENCIAS  (2)"/>
      <sheetName val="A1, B1 (SLIDE2)"/>
      <sheetName val="HALLAZGOS ENEL"/>
      <sheetName val="RH"/>
      <sheetName val="bond_curves-n_u_4"/>
      <sheetName val="SwaptionMatrices_living_(2)4"/>
      <sheetName val="SwaptionMatrices_living4"/>
      <sheetName val="Swp_Matr_+|-_Vol4"/>
      <sheetName val="Var_Preços4"/>
      <sheetName val="Tabela_de_Parâmetros4"/>
      <sheetName val="Amortiz_Cuotas3"/>
      <sheetName val="Costos_de_Distribución3"/>
      <sheetName val="Datos_spread3"/>
      <sheetName val="Codice_COD4"/>
      <sheetName val="Estado_de_Resultado4"/>
      <sheetName val="2_1_ESTADO_RESULT_3"/>
      <sheetName val="Deposito_a_Plazo3"/>
      <sheetName val="Atividades_Baremos2"/>
      <sheetName val="_AnexoOpDiv992"/>
      <sheetName val="Carga_por_ALIM1"/>
      <sheetName val="Serv_Resumen_de_Inversiones2"/>
      <sheetName val="Serv_Magnitudes2"/>
      <sheetName val="Serv_Proyecto2"/>
      <sheetName val="Serv_res2"/>
      <sheetName val="Serv_flujos2"/>
      <sheetName val="Europa_Resumen_de_Inversiones2"/>
      <sheetName val="NEEP_Magnitudes2"/>
      <sheetName val="NEEP_RO2"/>
      <sheetName val="NEEP_Resumen_de_Inversiones2"/>
      <sheetName val="NEEP_RE2"/>
      <sheetName val="NEEP_SEIE2"/>
      <sheetName val="NEEP_Dx2"/>
      <sheetName val="NEEP_res2"/>
      <sheetName val="NEEP_flujos2"/>
      <sheetName val="Europa_Magnitudes2"/>
      <sheetName val="Europa_Francia2"/>
      <sheetName val="Europa_Gx2"/>
      <sheetName val="Europa_Renovables2"/>
      <sheetName val="Europa_Dx2"/>
      <sheetName val="Europa_Regas2"/>
      <sheetName val="Europa_res2"/>
      <sheetName val="Europa_flujos2"/>
      <sheetName val="Anagrafica_Generale1"/>
      <sheetName val="Max_D__Set_20021"/>
      <sheetName val="ctas_diferido1"/>
      <sheetName val="SNC-Nov_2009"/>
      <sheetName val="VST-Nov_2009"/>
      <sheetName val="SEG_TECN"/>
      <sheetName val="PR-7_ACTUAL"/>
      <sheetName val="Accidentalidad_2019"/>
      <sheetName val="TASEG_FRECUENCIAS_"/>
      <sheetName val="TASEG_FRECUENCIAS__(2)"/>
      <sheetName val="A1,_B1_(SLIDE2)"/>
      <sheetName val="HALLAZGOS_ENEL"/>
      <sheetName val="bond_curves-n_u_5"/>
      <sheetName val="SwaptionMatrices_living_(2)5"/>
      <sheetName val="SwaptionMatrices_living5"/>
      <sheetName val="Swp_Matr_+|-_Vol5"/>
      <sheetName val="Var_Preços5"/>
      <sheetName val="Tabela_de_Parâmetros5"/>
      <sheetName val="Amortiz_Cuotas4"/>
      <sheetName val="Costos_de_Distribución4"/>
      <sheetName val="Datos_spread4"/>
      <sheetName val="Codice_COD5"/>
      <sheetName val="Estado_de_Resultado5"/>
      <sheetName val="2_1_ESTADO_RESULT_4"/>
      <sheetName val="Deposito_a_Plazo4"/>
      <sheetName val="Atividades_Baremos3"/>
      <sheetName val="_AnexoOpDiv993"/>
      <sheetName val="Carga_por_ALIM2"/>
      <sheetName val="Serv_Resumen_de_Inversiones3"/>
      <sheetName val="Serv_Magnitudes3"/>
      <sheetName val="Serv_Proyecto3"/>
      <sheetName val="Serv_res3"/>
      <sheetName val="Serv_flujos3"/>
      <sheetName val="Europa_Resumen_de_Inversiones3"/>
      <sheetName val="NEEP_Magnitudes3"/>
      <sheetName val="NEEP_RO3"/>
      <sheetName val="NEEP_Resumen_de_Inversiones3"/>
      <sheetName val="NEEP_RE3"/>
      <sheetName val="NEEP_SEIE3"/>
      <sheetName val="NEEP_Dx3"/>
      <sheetName val="NEEP_res3"/>
      <sheetName val="NEEP_flujos3"/>
      <sheetName val="Europa_Magnitudes3"/>
      <sheetName val="Europa_Francia3"/>
      <sheetName val="Europa_Gx3"/>
      <sheetName val="Europa_Renovables3"/>
      <sheetName val="Europa_Dx3"/>
      <sheetName val="Europa_Regas3"/>
      <sheetName val="Europa_res3"/>
      <sheetName val="Europa_flujos3"/>
      <sheetName val="Anagrafica_Generale2"/>
      <sheetName val="Max_D__Set_20022"/>
      <sheetName val="ctas_diferido2"/>
      <sheetName val="SNC-Nov_20091"/>
      <sheetName val="VST-Nov_20091"/>
      <sheetName val="SEG_TECN1"/>
      <sheetName val="PR-7_ACTUAL1"/>
      <sheetName val="Accidentalidad_20191"/>
      <sheetName val="TASEG_FRECUENCIAS_1"/>
      <sheetName val="TASEG_FRECUENCIAS__(2)1"/>
      <sheetName val="A1,_B1_(SLIDE2)1"/>
      <sheetName val="HALLAZGOS_ENEL1"/>
      <sheetName val="Pólos"/>
      <sheetName val="bond_curves-n_u_6"/>
      <sheetName val="SwaptionMatrices_living_(2)6"/>
      <sheetName val="SwaptionMatrices_living6"/>
      <sheetName val="Swp_Matr_+|-_Vol6"/>
      <sheetName val="Var_Preços6"/>
      <sheetName val="Tabela_de_Parâmetros6"/>
      <sheetName val="Amortiz_Cuotas5"/>
      <sheetName val="Costos_de_Distribución5"/>
      <sheetName val="Datos_spread5"/>
      <sheetName val="Codice_COD6"/>
      <sheetName val="Estado_de_Resultado6"/>
      <sheetName val="2_1_ESTADO_RESULT_5"/>
      <sheetName val="Deposito_a_Plazo5"/>
      <sheetName val="Atividades_Baremos4"/>
      <sheetName val="_AnexoOpDiv994"/>
      <sheetName val="Carga_por_ALIM3"/>
      <sheetName val="Serv_Resumen_de_Inversiones4"/>
      <sheetName val="Serv_Magnitudes4"/>
      <sheetName val="Serv_Proyecto4"/>
      <sheetName val="Serv_res4"/>
      <sheetName val="Serv_flujos4"/>
      <sheetName val="Europa_Resumen_de_Inversiones4"/>
      <sheetName val="NEEP_Magnitudes4"/>
      <sheetName val="NEEP_RO4"/>
      <sheetName val="NEEP_Resumen_de_Inversiones4"/>
      <sheetName val="NEEP_RE4"/>
      <sheetName val="NEEP_SEIE4"/>
      <sheetName val="NEEP_Dx4"/>
      <sheetName val="NEEP_res4"/>
      <sheetName val="NEEP_flujos4"/>
      <sheetName val="Europa_Magnitudes4"/>
      <sheetName val="Europa_Francia4"/>
      <sheetName val="Europa_Gx4"/>
      <sheetName val="Europa_Renovables4"/>
      <sheetName val="Europa_Dx4"/>
      <sheetName val="Europa_Regas4"/>
      <sheetName val="Europa_res4"/>
      <sheetName val="Europa_flujos4"/>
      <sheetName val="Anagrafica_Generale3"/>
      <sheetName val="Max_D__Set_20023"/>
      <sheetName val="ctas_diferido3"/>
      <sheetName val="SNC-Nov_20092"/>
      <sheetName val="VST-Nov_20092"/>
      <sheetName val="SEG_TECN2"/>
      <sheetName val="PR-7_ACTUAL2"/>
      <sheetName val="Accidentalidad_20192"/>
      <sheetName val="TASEG_FRECUENCIAS_2"/>
      <sheetName val="TASEG_FRECUENCIAS__(2)2"/>
      <sheetName val="A1,_B1_(SLIDE2)2"/>
      <sheetName val="HALLAZGOS_ENEL2"/>
      <sheetName val="bond_curves-n_u_7"/>
      <sheetName val="SwaptionMatrices_living_(2)7"/>
      <sheetName val="SwaptionMatrices_living7"/>
      <sheetName val="Swp_Matr_+|-_Vol7"/>
      <sheetName val="Var_Preços7"/>
      <sheetName val="Tabela_de_Parâmetros7"/>
      <sheetName val="Amortiz_Cuotas6"/>
      <sheetName val="Costos_de_Distribución6"/>
      <sheetName val="Datos_spread6"/>
      <sheetName val="Codice_COD7"/>
      <sheetName val="Estado_de_Resultado7"/>
      <sheetName val="2_1_ESTADO_RESULT_6"/>
      <sheetName val="Deposito_a_Plazo6"/>
      <sheetName val="Atividades_Baremos5"/>
      <sheetName val="Serv_Resumen_de_Inversiones5"/>
      <sheetName val="Serv_Magnitudes5"/>
      <sheetName val="Serv_Proyecto5"/>
      <sheetName val="Serv_res5"/>
      <sheetName val="Serv_flujos5"/>
      <sheetName val="Europa_Resumen_de_Inversiones5"/>
      <sheetName val="NEEP_Magnitudes5"/>
      <sheetName val="NEEP_RO5"/>
      <sheetName val="NEEP_Resumen_de_Inversiones5"/>
      <sheetName val="NEEP_RE5"/>
      <sheetName val="NEEP_SEIE5"/>
      <sheetName val="NEEP_Dx5"/>
      <sheetName val="NEEP_res5"/>
      <sheetName val="NEEP_flujos5"/>
      <sheetName val="Europa_Magnitudes5"/>
      <sheetName val="Europa_Francia5"/>
      <sheetName val="Europa_Gx5"/>
      <sheetName val="Europa_Renovables5"/>
      <sheetName val="Europa_Dx5"/>
      <sheetName val="Europa_Regas5"/>
      <sheetName val="Europa_res5"/>
      <sheetName val="Europa_flujos5"/>
      <sheetName val="_AnexoOpDiv995"/>
      <sheetName val="Carga_por_ALIM4"/>
      <sheetName val="Max_D__Set_20024"/>
      <sheetName val="ctas_diferido4"/>
      <sheetName val="Anagrafica_Generale4"/>
      <sheetName val="SNC-Nov_20093"/>
      <sheetName val="VST-Nov_20093"/>
      <sheetName val="SEG_TECN3"/>
      <sheetName val="PR-7_ACTUAL3"/>
      <sheetName val="Accidentalidad_20193"/>
      <sheetName val="TASEG_FRECUENCIAS_3"/>
      <sheetName val="TASEG_FRECUENCIAS__(2)3"/>
      <sheetName val="A1,_B1_(SLIDE2)3"/>
      <sheetName val="HALLAZGOS_ENEL3"/>
      <sheetName val="bond_curves-n_u_8"/>
      <sheetName val="SwaptionMatrices_living_(2)8"/>
      <sheetName val="SwaptionMatrices_living8"/>
      <sheetName val="Swp_Matr_+|-_Vol8"/>
      <sheetName val="Var_Preços8"/>
      <sheetName val="Tabela_de_Parâmetros8"/>
      <sheetName val="Amortiz_Cuotas7"/>
      <sheetName val="Costos_de_Distribución7"/>
      <sheetName val="Datos_spread7"/>
      <sheetName val="Codice_COD8"/>
      <sheetName val="Estado_de_Resultado8"/>
      <sheetName val="2_1_ESTADO_RESULT_7"/>
      <sheetName val="Deposito_a_Plazo7"/>
      <sheetName val="Atividades_Baremos6"/>
      <sheetName val="Serv_Resumen_de_Inversiones6"/>
      <sheetName val="Serv_Magnitudes6"/>
      <sheetName val="Serv_Proyecto6"/>
      <sheetName val="Serv_res6"/>
      <sheetName val="Serv_flujos6"/>
      <sheetName val="Europa_Resumen_de_Inversiones6"/>
      <sheetName val="NEEP_Magnitudes6"/>
      <sheetName val="NEEP_RO6"/>
      <sheetName val="NEEP_Resumen_de_Inversiones6"/>
      <sheetName val="NEEP_RE6"/>
      <sheetName val="NEEP_SEIE6"/>
      <sheetName val="NEEP_Dx6"/>
      <sheetName val="NEEP_res6"/>
      <sheetName val="NEEP_flujos6"/>
      <sheetName val="Europa_Magnitudes6"/>
      <sheetName val="Europa_Francia6"/>
      <sheetName val="Europa_Gx6"/>
      <sheetName val="Europa_Renovables6"/>
      <sheetName val="Europa_Dx6"/>
      <sheetName val="Europa_Regas6"/>
      <sheetName val="Europa_res6"/>
      <sheetName val="Europa_flujos6"/>
      <sheetName val="_AnexoOpDiv996"/>
      <sheetName val="Carga_por_ALIM5"/>
      <sheetName val="Max_D__Set_20025"/>
      <sheetName val="ctas_diferido5"/>
      <sheetName val="Anagrafica_Generale5"/>
      <sheetName val="SNC-Nov_20094"/>
      <sheetName val="VST-Nov_20094"/>
      <sheetName val="SEG_TECN4"/>
      <sheetName val="PR-7_ACTUAL4"/>
      <sheetName val="Accidentalidad_20194"/>
      <sheetName val="TASEG_FRECUENCIAS_4"/>
      <sheetName val="TASEG_FRECUENCIAS__(2)4"/>
      <sheetName val="A1,_B1_(SLIDE2)4"/>
      <sheetName val="HALLAZGOS_ENEL4"/>
      <sheetName val="Data_List"/>
      <sheetName val="bond_curves-n_u_10"/>
      <sheetName val="SwaptionMatrices_living_(2)10"/>
      <sheetName val="SwaptionMatrices_living10"/>
      <sheetName val="Swp_Matr_+|-_Vol10"/>
      <sheetName val="Var_Preços10"/>
      <sheetName val="Tabela_de_Parâmetros10"/>
      <sheetName val="Amortiz_Cuotas9"/>
      <sheetName val="Costos_de_Distribución9"/>
      <sheetName val="Datos_spread9"/>
      <sheetName val="Codice_COD10"/>
      <sheetName val="Estado_de_Resultado10"/>
      <sheetName val="2_1_ESTADO_RESULT_9"/>
      <sheetName val="Deposito_a_Plazo9"/>
      <sheetName val="Atividades_Baremos8"/>
      <sheetName val="_AnexoOpDiv998"/>
      <sheetName val="Carga_por_ALIM7"/>
      <sheetName val="Anagrafica_Generale7"/>
      <sheetName val="Serv_Resumen_de_Inversiones8"/>
      <sheetName val="Serv_Magnitudes8"/>
      <sheetName val="Serv_Proyecto8"/>
      <sheetName val="Serv_res8"/>
      <sheetName val="Serv_flujos8"/>
      <sheetName val="Europa_Resumen_de_Inversiones8"/>
      <sheetName val="NEEP_Magnitudes8"/>
      <sheetName val="NEEP_RO8"/>
      <sheetName val="NEEP_Resumen_de_Inversiones8"/>
      <sheetName val="NEEP_RE8"/>
      <sheetName val="NEEP_SEIE8"/>
      <sheetName val="NEEP_Dx8"/>
      <sheetName val="NEEP_res8"/>
      <sheetName val="NEEP_flujos8"/>
      <sheetName val="Europa_Magnitudes8"/>
      <sheetName val="Europa_Francia8"/>
      <sheetName val="Europa_Gx8"/>
      <sheetName val="Europa_Renovables8"/>
      <sheetName val="Europa_Dx8"/>
      <sheetName val="Europa_Regas8"/>
      <sheetName val="Europa_res8"/>
      <sheetName val="Europa_flujos8"/>
      <sheetName val="Max_D__Set_20027"/>
      <sheetName val="ctas_diferido7"/>
      <sheetName val="SNC-Nov_20096"/>
      <sheetName val="VST-Nov_20096"/>
      <sheetName val="SEG_TECN6"/>
      <sheetName val="PR-7_ACTUAL6"/>
      <sheetName val="Accidentalidad_20196"/>
      <sheetName val="TASEG_FRECUENCIAS_6"/>
      <sheetName val="TASEG_FRECUENCIAS__(2)6"/>
      <sheetName val="A1,_B1_(SLIDE2)6"/>
      <sheetName val="HALLAZGOS_ENEL6"/>
      <sheetName val="bond_curves-n_u_9"/>
      <sheetName val="SwaptionMatrices_living_(2)9"/>
      <sheetName val="SwaptionMatrices_living9"/>
      <sheetName val="Swp_Matr_+|-_Vol9"/>
      <sheetName val="Var_Preços9"/>
      <sheetName val="Tabela_de_Parâmetros9"/>
      <sheetName val="Amortiz_Cuotas8"/>
      <sheetName val="Costos_de_Distribución8"/>
      <sheetName val="Datos_spread8"/>
      <sheetName val="Codice_COD9"/>
      <sheetName val="Estado_de_Resultado9"/>
      <sheetName val="2_1_ESTADO_RESULT_8"/>
      <sheetName val="Deposito_a_Plazo8"/>
      <sheetName val="Atividades_Baremos7"/>
      <sheetName val="_AnexoOpDiv997"/>
      <sheetName val="Carga_por_ALIM6"/>
      <sheetName val="Anagrafica_Generale6"/>
      <sheetName val="Serv_Resumen_de_Inversiones7"/>
      <sheetName val="Serv_Magnitudes7"/>
      <sheetName val="Serv_Proyecto7"/>
      <sheetName val="Serv_res7"/>
      <sheetName val="Serv_flujos7"/>
      <sheetName val="Europa_Resumen_de_Inversiones7"/>
      <sheetName val="NEEP_Magnitudes7"/>
      <sheetName val="NEEP_RO7"/>
      <sheetName val="NEEP_Resumen_de_Inversiones7"/>
      <sheetName val="NEEP_RE7"/>
      <sheetName val="NEEP_SEIE7"/>
      <sheetName val="NEEP_Dx7"/>
      <sheetName val="NEEP_res7"/>
      <sheetName val="NEEP_flujos7"/>
      <sheetName val="Europa_Magnitudes7"/>
      <sheetName val="Europa_Francia7"/>
      <sheetName val="Europa_Gx7"/>
      <sheetName val="Europa_Renovables7"/>
      <sheetName val="Europa_Dx7"/>
      <sheetName val="Europa_Regas7"/>
      <sheetName val="Europa_res7"/>
      <sheetName val="Europa_flujos7"/>
      <sheetName val="Max_D__Set_20026"/>
      <sheetName val="ctas_diferido6"/>
      <sheetName val="SNC-Nov_20095"/>
      <sheetName val="VST-Nov_20095"/>
      <sheetName val="SEG_TECN5"/>
      <sheetName val="PR-7_ACTUAL5"/>
      <sheetName val="Accidentalidad_20195"/>
      <sheetName val="TASEG_FRECUENCIAS_5"/>
      <sheetName val="TASEG_FRECUENCIAS__(2)5"/>
      <sheetName val="A1,_B1_(SLIDE2)5"/>
      <sheetName val="HALLAZGOS_ENEL5"/>
      <sheetName val="EGP Greece BS"/>
      <sheetName val="bond_curves-n_u_11"/>
      <sheetName val="SwaptionMatrices_living_(2)11"/>
      <sheetName val="SwaptionMatrices_living11"/>
      <sheetName val="Swp_Matr_+|-_Vol11"/>
      <sheetName val="Var_Preços11"/>
      <sheetName val="Tabela_de_Parâmetros11"/>
      <sheetName val="Amortiz_Cuotas10"/>
      <sheetName val="Costos_de_Distribución10"/>
      <sheetName val="Datos_spread10"/>
      <sheetName val="Codice_COD11"/>
      <sheetName val="Estado_de_Resultado11"/>
      <sheetName val="2_1_ESTADO_RESULT_10"/>
      <sheetName val="Deposito_a_Plazo10"/>
      <sheetName val="Atividades_Baremos9"/>
      <sheetName val="_AnexoOpDiv999"/>
      <sheetName val="Anagrafica_Generale8"/>
      <sheetName val="Carga_por_ALIM8"/>
      <sheetName val="Serv_Resumen_de_Inversiones9"/>
      <sheetName val="Serv_Magnitudes9"/>
      <sheetName val="Serv_Proyecto9"/>
      <sheetName val="Serv_res9"/>
      <sheetName val="Serv_flujos9"/>
      <sheetName val="Europa_Resumen_de_Inversiones9"/>
      <sheetName val="NEEP_Magnitudes9"/>
      <sheetName val="NEEP_RO9"/>
      <sheetName val="NEEP_Resumen_de_Inversiones9"/>
      <sheetName val="NEEP_RE9"/>
      <sheetName val="NEEP_SEIE9"/>
      <sheetName val="NEEP_Dx9"/>
      <sheetName val="NEEP_res9"/>
      <sheetName val="NEEP_flujos9"/>
      <sheetName val="Europa_Magnitudes9"/>
      <sheetName val="Europa_Francia9"/>
      <sheetName val="Europa_Gx9"/>
      <sheetName val="Europa_Renovables9"/>
      <sheetName val="Europa_Dx9"/>
      <sheetName val="Europa_Regas9"/>
      <sheetName val="Europa_res9"/>
      <sheetName val="Europa_flujos9"/>
      <sheetName val="Max_D__Set_20028"/>
      <sheetName val="ctas_diferido8"/>
      <sheetName val="SEG_TECN7"/>
      <sheetName val="SNC-Nov_20097"/>
      <sheetName val="VST-Nov_20097"/>
      <sheetName val="PR-7_ACTUAL7"/>
      <sheetName val="Accidentalidad_20197"/>
      <sheetName val="TASEG_FRECUENCIAS_7"/>
      <sheetName val="TASEG_FRECUENCIAS__(2)7"/>
      <sheetName val="A1,_B1_(SLIDE2)7"/>
      <sheetName val="HALLAZGOS_ENEL7"/>
      <sheetName val="Efectivo "/>
      <sheetName val="ATIVIDADE - SUCURSAL- LOTE"/>
      <sheetName val="ANEXO_24"/>
      <sheetName val="bond_curves-n_u_12"/>
      <sheetName val="SwaptionMatrices_living_(2)12"/>
      <sheetName val="SwaptionMatrices_living12"/>
      <sheetName val="Swp_Matr_+|-_Vol12"/>
      <sheetName val="Var_Preços12"/>
      <sheetName val="Tabela_de_Parâmetros12"/>
      <sheetName val="Amortiz_Cuotas11"/>
      <sheetName val="Costos_de_Distribución11"/>
      <sheetName val="Datos_spread11"/>
      <sheetName val="Codice_COD12"/>
      <sheetName val="Estado_de_Resultado12"/>
      <sheetName val="2_1_ESTADO_RESULT_11"/>
      <sheetName val="Deposito_a_Plazo11"/>
      <sheetName val="Atividades_Baremos10"/>
      <sheetName val="Serv_Resumen_de_Inversiones10"/>
      <sheetName val="Serv_Magnitudes10"/>
      <sheetName val="Serv_Proyecto10"/>
      <sheetName val="Serv_res10"/>
      <sheetName val="Serv_flujos10"/>
      <sheetName val="Europa_Resumen_de_Inversiones10"/>
      <sheetName val="NEEP_Magnitudes10"/>
      <sheetName val="NEEP_RO10"/>
      <sheetName val="NEEP_Resumen_de_Inversiones10"/>
      <sheetName val="NEEP_RE10"/>
      <sheetName val="NEEP_SEIE10"/>
      <sheetName val="NEEP_Dx10"/>
      <sheetName val="NEEP_res10"/>
      <sheetName val="NEEP_flujos10"/>
      <sheetName val="Europa_Magnitudes10"/>
      <sheetName val="Europa_Francia10"/>
      <sheetName val="Europa_Gx10"/>
      <sheetName val="Europa_Renovables10"/>
      <sheetName val="Europa_Dx10"/>
      <sheetName val="Europa_Regas10"/>
      <sheetName val="Europa_res10"/>
      <sheetName val="Europa_flujos10"/>
      <sheetName val="_AnexoOpDiv9910"/>
      <sheetName val="Carga_por_ALIM9"/>
      <sheetName val="Max_D__Set_20029"/>
      <sheetName val="ctas_diferido9"/>
      <sheetName val="Anagrafica_Generale9"/>
      <sheetName val="SNC-Nov_20098"/>
      <sheetName val="VST-Nov_20098"/>
      <sheetName val="SEG_TECN8"/>
      <sheetName val="PR-7_ACTUAL8"/>
      <sheetName val="Accidentalidad_20198"/>
      <sheetName val="TASEG_FRECUENCIAS_8"/>
      <sheetName val="TASEG_FRECUENCIAS__(2)8"/>
      <sheetName val="A1,_B1_(SLIDE2)8"/>
      <sheetName val="HALLAZGOS_ENEL8"/>
      <sheetName val="EGP_Greece_BS"/>
      <sheetName val="CPS"/>
      <sheetName val="PRESUNTIVA- ANTICIPO- DESCUENTO"/>
      <sheetName val="CONCILIACION PATRIMONIO Y REN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>
        <row r="16">
          <cell r="C16" t="str">
            <v>ENERO</v>
          </cell>
        </row>
      </sheetData>
      <sheetData sheetId="201">
        <row r="16">
          <cell r="C16" t="str">
            <v>ENERO</v>
          </cell>
        </row>
      </sheetData>
      <sheetData sheetId="202">
        <row r="16">
          <cell r="C16" t="str">
            <v>ENERO</v>
          </cell>
        </row>
      </sheetData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>
        <row r="16">
          <cell r="C16" t="str">
            <v>ENERO</v>
          </cell>
        </row>
      </sheetData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>
        <row r="16">
          <cell r="C16" t="str">
            <v>ENERO</v>
          </cell>
        </row>
      </sheetData>
      <sheetData sheetId="303"/>
      <sheetData sheetId="304"/>
      <sheetData sheetId="305"/>
      <sheetData sheetId="306"/>
      <sheetData sheetId="307" refreshError="1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>
        <row r="16">
          <cell r="C16" t="str">
            <v>ENERO</v>
          </cell>
        </row>
      </sheetData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16">
          <cell r="C16" t="str">
            <v>ENERO</v>
          </cell>
        </row>
      </sheetData>
      <sheetData sheetId="404">
        <row r="16">
          <cell r="C16" t="str">
            <v>ENERO</v>
          </cell>
        </row>
      </sheetData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>
        <row r="16">
          <cell r="C16" t="str">
            <v>ENERO</v>
          </cell>
        </row>
      </sheetData>
      <sheetData sheetId="454"/>
      <sheetData sheetId="455"/>
      <sheetData sheetId="456"/>
      <sheetData sheetId="457"/>
      <sheetData sheetId="458" refreshError="1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>
        <row r="16">
          <cell r="C16" t="str">
            <v>ENERO</v>
          </cell>
        </row>
      </sheetData>
      <sheetData sheetId="505">
        <row r="16">
          <cell r="C16" t="str">
            <v>ENERO</v>
          </cell>
        </row>
      </sheetData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>
        <row r="16">
          <cell r="C16" t="str">
            <v>ENERO</v>
          </cell>
        </row>
      </sheetData>
      <sheetData sheetId="555">
        <row r="16">
          <cell r="C16" t="str">
            <v>ENERO</v>
          </cell>
        </row>
      </sheetData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>
        <row r="16">
          <cell r="C16" t="str">
            <v>ENERO</v>
          </cell>
        </row>
      </sheetData>
      <sheetData sheetId="606">
        <row r="16">
          <cell r="C16" t="str">
            <v>ENERO</v>
          </cell>
        </row>
      </sheetData>
      <sheetData sheetId="607"/>
      <sheetData sheetId="608"/>
      <sheetData sheetId="609"/>
      <sheetData sheetId="610" refreshError="1"/>
      <sheetData sheetId="611" refreshError="1"/>
      <sheetData sheetId="612" refreshError="1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>
        <row r="16">
          <cell r="C16" t="str">
            <v>ENERO</v>
          </cell>
        </row>
      </sheetData>
      <sheetData sheetId="659">
        <row r="16">
          <cell r="C16" t="str">
            <v>ENERO</v>
          </cell>
        </row>
      </sheetData>
      <sheetData sheetId="660"/>
      <sheetData sheetId="661"/>
      <sheetData sheetId="662"/>
      <sheetData sheetId="663"/>
      <sheetData sheetId="664" refreshError="1"/>
      <sheetData sheetId="665" refreshError="1"/>
      <sheetData sheetId="66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HOJADECONSOLIDACION"/>
      <sheetName val="Presentacion Flujo"/>
      <sheetName val="Detalle Otros cargos-abonos"/>
      <sheetName val="Detalle Otros Flujo"/>
      <sheetName val="Flujo  EERR"/>
      <sheetName val="SALDOS INICIALES"/>
      <sheetName val="dividendos"/>
      <sheetName val="Prestamos"/>
      <sheetName val="DETALLE DE SALDOS"/>
      <sheetName val="Datos spread"/>
      <sheetName val="Proyecciones"/>
      <sheetName val="FCaja"/>
      <sheetName val="bond curves-n.u."/>
      <sheetName val="Deposito a Plazo"/>
      <sheetName val="Indices"/>
      <sheetName val="Costos de Distribución"/>
      <sheetName val="Estado de Resultado"/>
      <sheetName val="Balance General"/>
      <sheetName val="#¡REF"/>
      <sheetName val="Oblig bco C P"/>
      <sheetName val="Prov  y Cast"/>
      <sheetName val="precios Ch"/>
      <sheetName val="OBRAS SES"/>
      <sheetName val="EFAF"/>
      <sheetName val="INDICADORES"/>
      <sheetName val="ESTADOS FINANCIEROS"/>
      <sheetName val="PYGANALISIS"/>
      <sheetName val="FLUJO IFRS"/>
      <sheetName val="EFE año Ant"/>
      <sheetName val="EBITRECS"/>
      <sheetName val="5X3"/>
      <sheetName val="Portada"/>
      <sheetName val="Precios Combustibles"/>
      <sheetName val="Parámetros Generales"/>
      <sheetName val="CCP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Variación Balance General "/>
      <sheetName val="Variación Estado de Resultado"/>
      <sheetName val="BCE VS FLUJO"/>
      <sheetName val="EERR VS FLUJO"/>
      <sheetName val="Inversiones"/>
      <sheetName val="Interes Minoritarios"/>
      <sheetName val="Ctas. X C y P Relac"/>
      <sheetName val="Efectos en Resultado EERR"/>
      <sheetName val="Asientos Balance"/>
      <sheetName val="Asientos Resultados"/>
      <sheetName val="OT ING"/>
      <sheetName val="OT EGR"/>
      <sheetName val="EMPRESAS"/>
      <sheetName val="Cta Cte"/>
      <sheetName val="Efectos"/>
      <sheetName val="Ajuste Imptos"/>
      <sheetName val="bond curves-n.u."/>
      <sheetName val="BAL"/>
      <sheetName val="C_CCRR_ACT_ac"/>
      <sheetName val="C_CCRR_ACT_ac-1"/>
      <sheetName val="C_CCRR_UUNN_ac"/>
      <sheetName val="C_CCRR_UUNN_ac-1"/>
      <sheetName val="DATCO2"/>
      <sheetName val="C_SAG"/>
      <sheetName val="CONT"/>
      <sheetName val="Consolidado IMV 02_2006"/>
      <sheetName val="Balance_General"/>
      <sheetName val="Estado_de_Resultado"/>
      <sheetName val="Estado_de_Resultado_(FECU)"/>
      <sheetName val="Variación_Balance_General_"/>
      <sheetName val="Variación_Estado_de_Resultado"/>
      <sheetName val="BCE_VS_FLUJO"/>
      <sheetName val="EERR_VS_FLUJO"/>
      <sheetName val="Interes_Minoritarios"/>
      <sheetName val="Ctas__X_C_y_P_Relac"/>
      <sheetName val="Efectos_en_Resultado_EERR"/>
      <sheetName val="Asientos_Balance"/>
      <sheetName val="Asientos_Resultados"/>
      <sheetName val="OT_ING"/>
      <sheetName val="OT_EGR"/>
      <sheetName val="Cta_Cte"/>
      <sheetName val="Ajuste_Imptos"/>
      <sheetName val="bond_curves-n_u_"/>
      <sheetName val="Detalle Otros Flujo"/>
      <sheetName val="HOJADECONSOLIDACION"/>
      <sheetName val="Datos spread"/>
      <sheetName val="Indices"/>
      <sheetName val="Costos de Distribución"/>
      <sheetName val="(TAP) GTF"/>
      <sheetName val="BAREMOS DESC_ FINAL"/>
      <sheetName val="Parametros"/>
      <sheetName val="DESCRIPCION DE BAREMOS"/>
      <sheetName val="Balance_General1"/>
      <sheetName val="Estado_de_Resultado1"/>
      <sheetName val="Estado_de_Resultado_(FECU)1"/>
      <sheetName val="Variación_Balance_General_1"/>
      <sheetName val="Variación_Estado_de_Resultado1"/>
      <sheetName val="BCE_VS_FLUJO1"/>
      <sheetName val="EERR_VS_FLUJO1"/>
      <sheetName val="Interes_Minoritarios1"/>
      <sheetName val="Ctas__X_C_y_P_Relac1"/>
      <sheetName val="Efectos_en_Resultado_EERR1"/>
      <sheetName val="Asientos_Balance1"/>
      <sheetName val="Asientos_Resultados1"/>
      <sheetName val="OT_ING1"/>
      <sheetName val="OT_EGR1"/>
      <sheetName val="Cta_Cte1"/>
      <sheetName val="Ajuste_Imptos1"/>
      <sheetName val="bond_curves-n_u_1"/>
      <sheetName val="Consolidado_IMV_02_2006"/>
      <sheetName val="Detalle_Otros_Flujo"/>
      <sheetName val="Datos_spread"/>
      <sheetName val="Costos_de_Distribución"/>
      <sheetName val="BAREMOS_DESC__FINAL"/>
      <sheetName val="DESCRIPCION_DE_BAREMOS"/>
      <sheetName val="DCF"/>
      <sheetName val="workingcap"/>
      <sheetName val="inputs"/>
      <sheetName val="CONSOL"/>
      <sheetName val="ANEXO_09"/>
      <sheetName val="Auxiliar"/>
      <sheetName val="C21_A310"/>
      <sheetName val="C21_G115"/>
      <sheetName val="C21_G220"/>
      <sheetName val="base"/>
      <sheetName val="Balance_General2"/>
      <sheetName val="Estado_de_Resultado2"/>
      <sheetName val="Estado_de_Resultado_(FECU)2"/>
      <sheetName val="Variación_Balance_General_2"/>
      <sheetName val="Variación_Estado_de_Resultado2"/>
      <sheetName val="BCE_VS_FLUJO2"/>
      <sheetName val="EERR_VS_FLUJO2"/>
      <sheetName val="Interes_Minoritarios2"/>
      <sheetName val="Ctas__X_C_y_P_Relac2"/>
      <sheetName val="Efectos_en_Resultado_EERR2"/>
      <sheetName val="Asientos_Balance2"/>
      <sheetName val="Asientos_Resultados2"/>
      <sheetName val="OT_ING2"/>
      <sheetName val="OT_EGR2"/>
      <sheetName val="Cta_Cte2"/>
      <sheetName val="Ajuste_Imptos2"/>
      <sheetName val="bond_curves-n_u_2"/>
      <sheetName val="Consolidado_IMV_02_20061"/>
      <sheetName val="Detalle_Otros_Flujo1"/>
      <sheetName val="Datos_spread1"/>
      <sheetName val="Costos_de_Distribución1"/>
      <sheetName val="BAREMOS_DESC__FINAL1"/>
      <sheetName val="DESCRIPCION_DE_BAREMOS1"/>
      <sheetName val="ANEXO_05"/>
      <sheetName val="ANEXO-14"/>
      <sheetName val="RREDES"/>
      <sheetName val="PROV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Activos Regulados"/>
      <sheetName val="Estado de Resultado"/>
      <sheetName val="Inversiones"/>
      <sheetName val="Ctas. X C y P relac"/>
      <sheetName val="Impuesto"/>
      <sheetName val="Filiales Nacionales"/>
      <sheetName val="Consolidado IFRS"/>
      <sheetName val="Interes Minoritario"/>
      <sheetName val="Conciliación"/>
      <sheetName val="Conciliación por ajustes"/>
      <sheetName val="Dividendos por pagar"/>
      <sheetName val="Participaciones"/>
      <sheetName val="Participaciones1"/>
      <sheetName val="Cuadratura"/>
      <sheetName val="Efectos en EERR"/>
      <sheetName val="Asientos Balance"/>
      <sheetName val="Asientos Resultados"/>
      <sheetName val="Análisis Mes"/>
      <sheetName val="Análisis Año"/>
      <sheetName val="Activos pasivos"/>
      <sheetName val="Estado de Resultado2"/>
      <sheetName val="Datos"/>
      <sheetName val="Detalle Otros Flujo"/>
      <sheetName val="HOJADECONSOLIDACION"/>
      <sheetName val="Datos spread"/>
      <sheetName val="Parametros"/>
      <sheetName val="Consolidado EFE CL"/>
      <sheetName val="Deposito a Plazo"/>
      <sheetName val="Provisones"/>
      <sheetName val="DCF"/>
      <sheetName val="workingcap"/>
      <sheetName val="inputs"/>
      <sheetName val="F-Macro"/>
      <sheetName val="F-Portada"/>
      <sheetName val="C21_A310"/>
      <sheetName val="C21_G115"/>
      <sheetName val="C21_G220"/>
      <sheetName val="Inserto"/>
      <sheetName val="Control"/>
      <sheetName val="Empresas"/>
      <sheetName val="Base"/>
      <sheetName val="ANEXO_08"/>
      <sheetName val="ANEXO_35"/>
      <sheetName val="BETANIA"/>
      <sheetName val="EMGESA"/>
      <sheetName val="Factors"/>
      <sheetName val="Maturity Matrix"/>
      <sheetName val="Cal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"/>
      <sheetName val="Balance"/>
      <sheetName val="Balance ant"/>
      <sheetName val="Balance (2)"/>
      <sheetName val="Variaciones Act"/>
      <sheetName val="Variaciones Pas"/>
      <sheetName val="RESULTADOS MENSUAL"/>
      <sheetName val="Resultados Fecu"/>
      <sheetName val="Resultados Segregados"/>
      <sheetName val="Comentarios EERR Anual"/>
      <sheetName val="flujo de efectivo"/>
      <sheetName val="Detalles Flujovv"/>
      <sheetName val="FLUJO IFRS"/>
      <sheetName val="Detalles Flujo"/>
      <sheetName val="Inversiones Balance"/>
      <sheetName val="Inversiones Resultado"/>
      <sheetName val="Mayor-Menor valor"/>
      <sheetName val="Patrimonio"/>
      <sheetName val="ROI"/>
      <sheetName val="Ebitda"/>
      <sheetName val="Interes minoritario Balance"/>
      <sheetName val="Interes minoritario Resultado"/>
      <sheetName val="Resultados Filiales"/>
      <sheetName val="Patrimonios Filiales"/>
      <sheetName val="CM"/>
      <sheetName val="Dif.Cambio"/>
      <sheetName val="Detalles de &quot;Otros&quot;XX"/>
      <sheetName val="Detalles de &quot;Otros&quot;"/>
      <sheetName val="Presentación"/>
      <sheetName val="Gráficos (2)"/>
      <sheetName val="Gráficos"/>
      <sheetName val="TC"/>
      <sheetName val="Bce Mes Actual"/>
      <sheetName val="EERR Mes Act"/>
      <sheetName val="Bce Mes Ant"/>
      <sheetName val="EERR Mes Ant"/>
      <sheetName val="Efe Mes Act"/>
      <sheetName val="EFE año Ant"/>
      <sheetName val="Bce Endesa"/>
      <sheetName val="EERR Endesa"/>
      <sheetName val="Bce Brasil"/>
      <sheetName val="EERR Brasil"/>
      <sheetName val="Estado de Resultado"/>
      <sheetName val="Balance General"/>
      <sheetName val="Detalle Otros Flujo"/>
      <sheetName val="HOJADECONSOLIDACION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nfigure"/>
      <sheetName val="Parameters"/>
      <sheetName val="Anagrafica hedging list"/>
      <sheetName val="Test di efficacia "/>
      <sheetName val="Test di efficacia (valori)"/>
      <sheetName val="Test di effic Spa no accollo"/>
      <sheetName val="Riepilogo AF PF Consolidato"/>
      <sheetName val="Riepilogo AF &amp; PF ENEL SPA"/>
      <sheetName val="tassi FFlib"/>
      <sheetName val="Riepilogo per Consolidato"/>
      <sheetName val="ENEL SpA"/>
      <sheetName val="Riepilogo per Contabilità"/>
      <sheetName val="Riepilogo per Contabilità check"/>
      <sheetName val="E DISTRIBUZIONE"/>
      <sheetName val="Dist cfh att non corr"/>
      <sheetName val="E DISTRIBUZIONE (con underl)"/>
      <sheetName val="E ENEL.IT"/>
      <sheetName val="E SOLE"/>
      <sheetName val="E Produzione"/>
      <sheetName val="E Produzione (con underl)"/>
      <sheetName val="E MARITZA"/>
      <sheetName val="SLOVENSKE ELEKTRARNE"/>
      <sheetName val="E UNION FENOSA"/>
      <sheetName val="Riepilogo per Società"/>
      <sheetName val="CONSOLIDATO per tipo derivato"/>
      <sheetName val="Riepilogo per Caggia"/>
      <sheetName val="Rng_Swap_T0"/>
      <sheetName val="Rng_CapFloor_T0"/>
      <sheetName val="Rng_Swaption_T0"/>
      <sheetName val="Rng_Loan_T0"/>
      <sheetName val="Rng_Hedging_T0"/>
      <sheetName val="portafoglio per Back Office"/>
      <sheetName val="SapCode_Prezzi"/>
      <sheetName val="% di consolidamento UFE"/>
      <sheetName val="Ratei BO"/>
      <sheetName val="anag dianos"/>
      <sheetName val="Rng_MM_T2"/>
      <sheetName val="Rng_MM_T1"/>
      <sheetName val="Rng_MM_T3"/>
      <sheetName val="Rng_MM_T4"/>
      <sheetName val="CheckFailed"/>
      <sheetName val="CAT"/>
      <sheetName val="Summary Budget"/>
      <sheetName val="FCaja"/>
      <sheetName val="Bce Brasil"/>
      <sheetName val="FLUJO IFRS"/>
      <sheetName val="EFE año Ant"/>
      <sheetName val="AGBAR-TRIM"/>
      <sheetName val="Análisis 2001"/>
      <sheetName val="Precios"/>
      <sheetName val="Datos"/>
      <sheetName val="Estado de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">
          <cell r="A1" t="str">
            <v>ENELCODE</v>
          </cell>
          <cell r="B1" t="str">
            <v>TRADECODE</v>
          </cell>
          <cell r="C1" t="str">
            <v>TRADEDATE</v>
          </cell>
          <cell r="D1" t="str">
            <v>PORTFOLIOCODE</v>
          </cell>
          <cell r="E1" t="str">
            <v>CONTROPARTECODE</v>
          </cell>
          <cell r="F1" t="str">
            <v>SIMULATESTATUS</v>
          </cell>
          <cell r="G1" t="str">
            <v>DIRFINCODE</v>
          </cell>
          <cell r="H1" t="str">
            <v>TYPECODE</v>
          </cell>
          <cell r="I1" t="str">
            <v>EFFECTIVEDATE</v>
          </cell>
          <cell r="J1" t="str">
            <v>MATURITYDATE</v>
          </cell>
          <cell r="K1" t="str">
            <v>DIRECTION</v>
          </cell>
          <cell r="L1" t="str">
            <v>CURRENCY</v>
          </cell>
          <cell r="M1" t="str">
            <v>DESCRIPTION</v>
          </cell>
          <cell r="N1" t="str">
            <v>CURRENCYZONE</v>
          </cell>
          <cell r="O1" t="str">
            <v>FACILITYTYPE</v>
          </cell>
          <cell r="P1" t="str">
            <v>GOVERNMENTGUARANTEE</v>
          </cell>
          <cell r="Q1" t="str">
            <v>GOVERNMENTRESPONSABILITY</v>
          </cell>
          <cell r="R1" t="str">
            <v>INTERESTRATETYPE</v>
          </cell>
          <cell r="S1" t="str">
            <v>INSTRUMENTSUBTYPE</v>
          </cell>
          <cell r="T1" t="str">
            <v>ORIGINALCTPY</v>
          </cell>
          <cell r="U1" t="str">
            <v>ORIGINALCURRENCY</v>
          </cell>
          <cell r="V1" t="str">
            <v>PLACEMENTTYPE</v>
          </cell>
          <cell r="W1" t="str">
            <v>QUOTED</v>
          </cell>
          <cell r="X1" t="str">
            <v>REFUNDTYPE</v>
          </cell>
          <cell r="Y1" t="str">
            <v>RESETTIME</v>
          </cell>
          <cell r="Z1" t="str">
            <v>STOCKEXCHANGE</v>
          </cell>
          <cell r="AA1" t="str">
            <v>TIMEPERIOD</v>
          </cell>
          <cell r="AB1" t="str">
            <v>ISSUEPRICE</v>
          </cell>
          <cell r="AC1" t="str">
            <v>LEGTYPE</v>
          </cell>
          <cell r="AD1" t="str">
            <v>GUARANTEEFXRISK</v>
          </cell>
          <cell r="AE1" t="str">
            <v>GUARANTEEFXRISK_FORMULA</v>
          </cell>
          <cell r="AF1" t="str">
            <v>HISTFXVALUE</v>
          </cell>
          <cell r="AG1" t="str">
            <v>IRRALL_IN</v>
          </cell>
          <cell r="AH1" t="str">
            <v>SPREADALL_IN</v>
          </cell>
          <cell r="AI1" t="str">
            <v>DELAYTIME</v>
          </cell>
          <cell r="AJ1" t="str">
            <v>HISTFXAREAEURO</v>
          </cell>
          <cell r="AK1" t="str">
            <v>ADVANCEDREFUNDDATE</v>
          </cell>
          <cell r="AL1" t="str">
            <v>ADVANCEDREFUNDSTATUS</v>
          </cell>
          <cell r="AM1" t="str">
            <v>PORTFOLIOGROUP</v>
          </cell>
          <cell r="AN1" t="str">
            <v>PLAYERSGROUP</v>
          </cell>
          <cell r="AO1" t="str">
            <v>AMOUNT</v>
          </cell>
          <cell r="AP1" t="str">
            <v>CTVAMOUNT</v>
          </cell>
          <cell r="AQ1" t="str">
            <v>MRKTDATADATE</v>
          </cell>
          <cell r="AR1" t="str">
            <v>POSLEGCLEANPRICE</v>
          </cell>
          <cell r="AS1" t="str">
            <v>POSLEGDIRTYPRICE</v>
          </cell>
          <cell r="AT1" t="str">
            <v>POSLEGACCRUEDINTEREST</v>
          </cell>
          <cell r="AU1" t="str">
            <v>CLEANPOSVALUE</v>
          </cell>
          <cell r="AV1" t="str">
            <v>DIRTYPOSVALUE</v>
          </cell>
          <cell r="AW1" t="str">
            <v>ACCRUEDPOSVALUE</v>
          </cell>
          <cell r="AX1" t="str">
            <v>CTVCLEANPRICE</v>
          </cell>
          <cell r="AY1" t="str">
            <v>CTVDIRTYPRICE</v>
          </cell>
          <cell r="AZ1" t="str">
            <v>CTVACCRUED</v>
          </cell>
          <cell r="BA1" t="str">
            <v>RESIDUALLIFEAVG</v>
          </cell>
          <cell r="BB1" t="str">
            <v>CURRANNUALRATE</v>
          </cell>
          <cell r="BC1" t="str">
            <v>COUPONFREQUENCY</v>
          </cell>
          <cell r="BD1" t="str">
            <v>CURRSPREAD</v>
          </cell>
          <cell r="BE1" t="str">
            <v>MARKETIRR</v>
          </cell>
          <cell r="BF1" t="str">
            <v>MINMID</v>
          </cell>
          <cell r="BG1" t="str">
            <v>MAXMID</v>
          </cell>
          <cell r="BH1" t="str">
            <v>MID</v>
          </cell>
          <cell r="BI1" t="str">
            <v>MINDATE</v>
          </cell>
          <cell r="BJ1" t="str">
            <v>MAXDATE</v>
          </cell>
          <cell r="BK1" t="str">
            <v>DELTA</v>
          </cell>
          <cell r="BL1" t="str">
            <v>GAMMA</v>
          </cell>
          <cell r="BM1" t="str">
            <v>MODDURATION</v>
          </cell>
          <cell r="BN1" t="str">
            <v>LEGDOLLARDURATION</v>
          </cell>
          <cell r="BO1" t="str">
            <v>BPVPOSVALUE</v>
          </cell>
          <cell r="BP1" t="str">
            <v>CTVBPVPOSVALUE</v>
          </cell>
          <cell r="BQ1" t="str">
            <v>PARAMCODE</v>
          </cell>
          <cell r="BR1" t="str">
            <v>DCM</v>
          </cell>
          <cell r="BS1" t="str">
            <v>CURRFROMDATE</v>
          </cell>
          <cell r="BT1" t="str">
            <v>CURRTODATE</v>
          </cell>
          <cell r="BU1" t="str">
            <v>OUTSTANDING</v>
          </cell>
          <cell r="BV1" t="str">
            <v>CTVOUTSTANDING</v>
          </cell>
          <cell r="BW1" t="str">
            <v>OUTSTANDINGTOT</v>
          </cell>
          <cell r="BX1" t="str">
            <v>CTVOUTSTANDINGTOT</v>
          </cell>
          <cell r="BY1" t="str">
            <v>IDRWDBINSTR</v>
          </cell>
          <cell r="BZ1" t="str">
            <v>SEGNO_HR</v>
          </cell>
          <cell r="CA1" t="str">
            <v>CTVOUTSTANDINGXRATE</v>
          </cell>
          <cell r="CB1" t="str">
            <v>CTV_OUTSTANDINGDW</v>
          </cell>
          <cell r="CC1" t="str">
            <v>CTV_OUT_COPERTURE</v>
          </cell>
          <cell r="CD1" t="str">
            <v>CTV_OUT_COPERTUREDW</v>
          </cell>
          <cell r="CE1" t="str">
            <v>ISBEI</v>
          </cell>
          <cell r="CF1" t="str">
            <v>NEXTDATEFROM</v>
          </cell>
          <cell r="CG1" t="str">
            <v>NEXTDATETO</v>
          </cell>
          <cell r="CH1" t="str">
            <v>NEXTPAYMENTDATE</v>
          </cell>
          <cell r="CI1" t="str">
            <v>NEXTOUTSTANDING</v>
          </cell>
          <cell r="CJ1" t="str">
            <v>NEXTCAP</v>
          </cell>
          <cell r="CK1" t="str">
            <v>NEXTFLOOR</v>
          </cell>
        </row>
        <row r="2">
          <cell r="A2" t="str">
            <v>UFE_CF 10</v>
          </cell>
          <cell r="B2" t="str">
            <v>0000003895</v>
          </cell>
          <cell r="C2">
            <v>37568</v>
          </cell>
          <cell r="D2" t="str">
            <v>E UNION FENOSA</v>
          </cell>
          <cell r="E2" t="str">
            <v>BANESTO</v>
          </cell>
          <cell r="F2">
            <v>0</v>
          </cell>
          <cell r="G2" t="str">
            <v>StdOTC_0000003895</v>
          </cell>
          <cell r="H2" t="str">
            <v>CAP_FLOOR</v>
          </cell>
          <cell r="I2">
            <v>37651</v>
          </cell>
          <cell r="J2">
            <v>40892</v>
          </cell>
          <cell r="K2">
            <v>1</v>
          </cell>
          <cell r="L2" t="str">
            <v>EUR</v>
          </cell>
          <cell r="M2" t="str">
            <v>Cap Amortising every 6 months</v>
          </cell>
          <cell r="N2" t="str">
            <v>Euro</v>
          </cell>
          <cell r="O2" t="str">
            <v>NA</v>
          </cell>
          <cell r="P2" t="str">
            <v>NA</v>
          </cell>
          <cell r="Q2" t="str">
            <v>NA</v>
          </cell>
          <cell r="R2" t="str">
            <v>NA</v>
          </cell>
          <cell r="S2" t="str">
            <v>Buy Cap</v>
          </cell>
          <cell r="T2" t="str">
            <v>NA</v>
          </cell>
          <cell r="U2" t="str">
            <v>EUR</v>
          </cell>
          <cell r="V2" t="str">
            <v>NA</v>
          </cell>
          <cell r="W2" t="str">
            <v>NA</v>
          </cell>
          <cell r="X2" t="str">
            <v>Altro</v>
          </cell>
          <cell r="Y2" t="str">
            <v>In Advance</v>
          </cell>
          <cell r="Z2" t="str">
            <v>NA</v>
          </cell>
          <cell r="AA2" t="str">
            <v>M/L termine</v>
          </cell>
          <cell r="AC2" t="str">
            <v>CLegCAP_FLOOR</v>
          </cell>
          <cell r="AD2">
            <v>0</v>
          </cell>
          <cell r="AE2">
            <v>0</v>
          </cell>
          <cell r="AL2" t="str">
            <v>Not refundable</v>
          </cell>
          <cell r="AM2" t="str">
            <v>INTERC</v>
          </cell>
          <cell r="AN2" t="str">
            <v>TERZI</v>
          </cell>
          <cell r="AO2">
            <v>9800000</v>
          </cell>
          <cell r="AP2">
            <v>9800000</v>
          </cell>
          <cell r="AQ2">
            <v>39082</v>
          </cell>
          <cell r="AR2">
            <v>1.0857106341199102E-3</v>
          </cell>
          <cell r="AS2">
            <v>1.0857106341199102E-3</v>
          </cell>
          <cell r="AT2">
            <v>0</v>
          </cell>
          <cell r="AU2">
            <v>10639.964214375101</v>
          </cell>
          <cell r="AV2">
            <v>10639.964214375101</v>
          </cell>
          <cell r="AW2">
            <v>0</v>
          </cell>
          <cell r="AX2">
            <v>1773.1500363256105</v>
          </cell>
          <cell r="AY2">
            <v>1773.1500363256105</v>
          </cell>
          <cell r="AZ2">
            <v>0</v>
          </cell>
          <cell r="BA2">
            <v>3.5950186799501904</v>
          </cell>
          <cell r="BB2">
            <v>0</v>
          </cell>
          <cell r="BC2">
            <v>6</v>
          </cell>
          <cell r="BF2">
            <v>4.1180000000000001E-2</v>
          </cell>
          <cell r="BG2">
            <v>4.1149999999999999E-2</v>
          </cell>
          <cell r="BH2">
            <v>4.1162410958904105E-2</v>
          </cell>
          <cell r="BI2">
            <v>40180</v>
          </cell>
          <cell r="BJ2">
            <v>40545</v>
          </cell>
          <cell r="BK2">
            <v>0.11714900048969801</v>
          </cell>
          <cell r="BL2">
            <v>0</v>
          </cell>
          <cell r="BO2">
            <v>114.80602047990401</v>
          </cell>
          <cell r="BP2">
            <v>19.132423312976002</v>
          </cell>
          <cell r="BQ2" t="str">
            <v>EURIBOR6M</v>
          </cell>
          <cell r="BR2" t="str">
            <v>actual/360</v>
          </cell>
          <cell r="BS2">
            <v>39066</v>
          </cell>
          <cell r="BT2">
            <v>39248</v>
          </cell>
          <cell r="BU2">
            <v>6600000</v>
          </cell>
          <cell r="BV2">
            <v>6600000</v>
          </cell>
          <cell r="BW2">
            <v>6600000</v>
          </cell>
          <cell r="BX2">
            <v>1099890</v>
          </cell>
          <cell r="BY2">
            <v>184088</v>
          </cell>
          <cell r="BZ2">
            <v>1</v>
          </cell>
          <cell r="CA2">
            <v>0</v>
          </cell>
          <cell r="CB2">
            <v>773183.40323200705</v>
          </cell>
          <cell r="CC2">
            <v>6600000</v>
          </cell>
          <cell r="CD2">
            <v>773183.40323200705</v>
          </cell>
          <cell r="CE2" t="str">
            <v>0</v>
          </cell>
          <cell r="CF2">
            <v>39248</v>
          </cell>
          <cell r="CG2">
            <v>39433</v>
          </cell>
          <cell r="CH2">
            <v>39433</v>
          </cell>
          <cell r="CI2">
            <v>6200000.0000000019</v>
          </cell>
          <cell r="CJ2">
            <v>0.05</v>
          </cell>
        </row>
        <row r="3">
          <cell r="A3" t="str">
            <v>UFE_CF 14</v>
          </cell>
          <cell r="B3" t="str">
            <v>0000003896</v>
          </cell>
          <cell r="C3">
            <v>37454</v>
          </cell>
          <cell r="D3" t="str">
            <v>E UNION FENOSA</v>
          </cell>
          <cell r="E3" t="str">
            <v>LA CAIXA</v>
          </cell>
          <cell r="F3">
            <v>0</v>
          </cell>
          <cell r="G3" t="str">
            <v>StdOTC_0000003896</v>
          </cell>
          <cell r="H3" t="str">
            <v>COLLAR</v>
          </cell>
          <cell r="I3">
            <v>37521</v>
          </cell>
          <cell r="J3">
            <v>39345</v>
          </cell>
          <cell r="K3">
            <v>1</v>
          </cell>
          <cell r="L3" t="str">
            <v>EUR</v>
          </cell>
          <cell r="M3" t="str">
            <v>Amortising every 6 months</v>
          </cell>
          <cell r="N3" t="str">
            <v>Euro</v>
          </cell>
          <cell r="O3" t="str">
            <v>NA</v>
          </cell>
          <cell r="P3" t="str">
            <v>NA</v>
          </cell>
          <cell r="Q3" t="str">
            <v>NA</v>
          </cell>
          <cell r="R3" t="str">
            <v>NA</v>
          </cell>
          <cell r="S3" t="str">
            <v>Buy collar</v>
          </cell>
          <cell r="T3" t="str">
            <v>NA</v>
          </cell>
          <cell r="U3" t="str">
            <v>EUR</v>
          </cell>
          <cell r="V3" t="str">
            <v>NA</v>
          </cell>
          <cell r="W3" t="str">
            <v>NA</v>
          </cell>
          <cell r="X3" t="str">
            <v>Altro</v>
          </cell>
          <cell r="Y3" t="str">
            <v>In Advance</v>
          </cell>
          <cell r="Z3" t="str">
            <v>NA</v>
          </cell>
          <cell r="AA3" t="str">
            <v>M/L termine</v>
          </cell>
          <cell r="AC3" t="str">
            <v>CLegCOLLAR</v>
          </cell>
          <cell r="AD3">
            <v>0</v>
          </cell>
          <cell r="AE3">
            <v>0</v>
          </cell>
          <cell r="AL3" t="str">
            <v>Not refundable</v>
          </cell>
          <cell r="AM3" t="str">
            <v>INTERC</v>
          </cell>
          <cell r="AN3" t="str">
            <v>TERZI</v>
          </cell>
          <cell r="AO3">
            <v>20760000</v>
          </cell>
          <cell r="AP3">
            <v>20760000</v>
          </cell>
          <cell r="AQ3">
            <v>39082</v>
          </cell>
          <cell r="AR3">
            <v>-4.2775762399125805E-8</v>
          </cell>
          <cell r="AS3">
            <v>-4.2775762399125805E-8</v>
          </cell>
          <cell r="AT3">
            <v>0</v>
          </cell>
          <cell r="AU3">
            <v>-0.88802482740585209</v>
          </cell>
          <cell r="AV3">
            <v>-0.88802482740585209</v>
          </cell>
          <cell r="AW3">
            <v>0</v>
          </cell>
          <cell r="AX3">
            <v>-8.8802482740585206E-2</v>
          </cell>
          <cell r="AY3">
            <v>-8.8802482740585206E-2</v>
          </cell>
          <cell r="AZ3">
            <v>0</v>
          </cell>
          <cell r="BA3">
            <v>0.69254184133650298</v>
          </cell>
          <cell r="BB3">
            <v>0</v>
          </cell>
          <cell r="BC3">
            <v>6</v>
          </cell>
          <cell r="BF3">
            <v>4.1209999999999997E-2</v>
          </cell>
          <cell r="BG3">
            <v>4.1209999999999997E-2</v>
          </cell>
          <cell r="BH3">
            <v>4.1209999999999997E-2</v>
          </cell>
          <cell r="BI3">
            <v>39815</v>
          </cell>
          <cell r="BJ3">
            <v>39815</v>
          </cell>
          <cell r="BK3">
            <v>3.13593232901186E-4</v>
          </cell>
          <cell r="BL3">
            <v>0</v>
          </cell>
          <cell r="BO3">
            <v>0.65101955150286195</v>
          </cell>
          <cell r="BP3">
            <v>6.5101955150286203E-2</v>
          </cell>
          <cell r="BQ3" t="str">
            <v>EURIBOR6M</v>
          </cell>
          <cell r="BR3" t="str">
            <v>actual/360</v>
          </cell>
          <cell r="BS3">
            <v>38980</v>
          </cell>
          <cell r="BT3">
            <v>39161</v>
          </cell>
          <cell r="BU3">
            <v>14372308</v>
          </cell>
          <cell r="BV3">
            <v>14372308</v>
          </cell>
          <cell r="BW3">
            <v>14372308</v>
          </cell>
          <cell r="BX3">
            <v>1437230.8</v>
          </cell>
          <cell r="BY3">
            <v>184089</v>
          </cell>
          <cell r="BZ3">
            <v>1</v>
          </cell>
          <cell r="CA3">
            <v>0</v>
          </cell>
          <cell r="CB3">
            <v>4507.0585299715794</v>
          </cell>
          <cell r="CC3">
            <v>14372308</v>
          </cell>
          <cell r="CD3">
            <v>4507.0585299715794</v>
          </cell>
          <cell r="CE3" t="str">
            <v>0</v>
          </cell>
          <cell r="CF3">
            <v>39161</v>
          </cell>
          <cell r="CG3">
            <v>39345</v>
          </cell>
          <cell r="CH3">
            <v>39345</v>
          </cell>
          <cell r="CI3">
            <v>13573846.000000004</v>
          </cell>
          <cell r="CJ3">
            <v>0.06</v>
          </cell>
          <cell r="CK3">
            <v>3.5000000000000003E-2</v>
          </cell>
        </row>
        <row r="4">
          <cell r="A4" t="str">
            <v>UFE_CF 17</v>
          </cell>
          <cell r="B4" t="str">
            <v>0000004122</v>
          </cell>
          <cell r="C4">
            <v>38680</v>
          </cell>
          <cell r="D4" t="str">
            <v>E UNION FENOSA</v>
          </cell>
          <cell r="E4" t="str">
            <v>SOC GEN</v>
          </cell>
          <cell r="F4">
            <v>0</v>
          </cell>
          <cell r="G4" t="str">
            <v>StdOTC_0000004122</v>
          </cell>
          <cell r="H4" t="str">
            <v>COLLAR</v>
          </cell>
          <cell r="I4">
            <v>38898</v>
          </cell>
          <cell r="J4">
            <v>41820</v>
          </cell>
          <cell r="K4">
            <v>1</v>
          </cell>
          <cell r="L4" t="str">
            <v>EUR</v>
          </cell>
          <cell r="M4" t="str">
            <v>Collar step up</v>
          </cell>
          <cell r="N4" t="str">
            <v>Euro</v>
          </cell>
          <cell r="O4" t="str">
            <v>NA</v>
          </cell>
          <cell r="P4" t="str">
            <v>NA</v>
          </cell>
          <cell r="Q4" t="str">
            <v>NA</v>
          </cell>
          <cell r="R4" t="str">
            <v>NA</v>
          </cell>
          <cell r="S4" t="str">
            <v>Buy collar</v>
          </cell>
          <cell r="T4" t="str">
            <v>NA</v>
          </cell>
          <cell r="U4" t="str">
            <v>EUR</v>
          </cell>
          <cell r="V4" t="str">
            <v>NA</v>
          </cell>
          <cell r="W4" t="str">
            <v>NA</v>
          </cell>
          <cell r="X4" t="str">
            <v>Altro</v>
          </cell>
          <cell r="Y4" t="str">
            <v>In Advance</v>
          </cell>
          <cell r="Z4" t="str">
            <v>NA</v>
          </cell>
          <cell r="AA4" t="str">
            <v>M/L termine</v>
          </cell>
          <cell r="AC4" t="str">
            <v>CLegCOLLAR</v>
          </cell>
          <cell r="AD4">
            <v>0</v>
          </cell>
          <cell r="AE4">
            <v>0</v>
          </cell>
          <cell r="AL4" t="str">
            <v>Not refundable</v>
          </cell>
          <cell r="AM4" t="str">
            <v>INTERC</v>
          </cell>
          <cell r="AN4" t="str">
            <v>TERZI</v>
          </cell>
          <cell r="AO4">
            <v>29387676.32</v>
          </cell>
          <cell r="AP4">
            <v>29387676.32</v>
          </cell>
          <cell r="AQ4">
            <v>39082</v>
          </cell>
          <cell r="AR4">
            <v>1.01423135429035E-2</v>
          </cell>
          <cell r="AS4">
            <v>1.01423135429035E-2</v>
          </cell>
          <cell r="AT4">
            <v>0</v>
          </cell>
          <cell r="AU4">
            <v>298059.02753480006</v>
          </cell>
          <cell r="AV4">
            <v>298059.02753480006</v>
          </cell>
          <cell r="AW4">
            <v>0</v>
          </cell>
          <cell r="AX4">
            <v>149029.5137674</v>
          </cell>
          <cell r="AY4">
            <v>149029.5137674</v>
          </cell>
          <cell r="AZ4">
            <v>0</v>
          </cell>
          <cell r="BA4">
            <v>6.4276282503290894</v>
          </cell>
          <cell r="BB4">
            <v>0</v>
          </cell>
          <cell r="BC4">
            <v>6</v>
          </cell>
          <cell r="BF4">
            <v>4.1189999999999997E-2</v>
          </cell>
          <cell r="BG4">
            <v>4.129E-2</v>
          </cell>
          <cell r="BH4">
            <v>4.1231643835616401E-2</v>
          </cell>
          <cell r="BI4">
            <v>41276</v>
          </cell>
          <cell r="BJ4">
            <v>41641</v>
          </cell>
          <cell r="BK4">
            <v>0.44271555532995299</v>
          </cell>
          <cell r="BL4">
            <v>0</v>
          </cell>
          <cell r="BO4">
            <v>1301.03814418657</v>
          </cell>
          <cell r="BP4">
            <v>650.51907209328499</v>
          </cell>
          <cell r="BQ4" t="str">
            <v>EURIBOR6M</v>
          </cell>
          <cell r="BR4" t="str">
            <v>actual/360</v>
          </cell>
          <cell r="BS4">
            <v>39080</v>
          </cell>
          <cell r="BT4">
            <v>39262</v>
          </cell>
          <cell r="BU4">
            <v>42040944.9500001</v>
          </cell>
          <cell r="BV4">
            <v>42040944.9500001</v>
          </cell>
          <cell r="BW4">
            <v>42040944.9500001</v>
          </cell>
          <cell r="BX4">
            <v>21020472.47500005</v>
          </cell>
          <cell r="BY4">
            <v>184315</v>
          </cell>
          <cell r="BZ4">
            <v>1</v>
          </cell>
          <cell r="CA4">
            <v>0</v>
          </cell>
          <cell r="CB4">
            <v>18612180.290135302</v>
          </cell>
          <cell r="CC4">
            <v>42040944.9500001</v>
          </cell>
          <cell r="CD4">
            <v>18612180.290135302</v>
          </cell>
          <cell r="CE4" t="str">
            <v>0</v>
          </cell>
          <cell r="CF4">
            <v>39262</v>
          </cell>
          <cell r="CG4">
            <v>39447</v>
          </cell>
          <cell r="CH4">
            <v>39447</v>
          </cell>
          <cell r="CI4">
            <v>45864077.470000118</v>
          </cell>
          <cell r="CJ4">
            <v>0.04</v>
          </cell>
          <cell r="CK4">
            <v>2.4500000000000001E-2</v>
          </cell>
        </row>
        <row r="5">
          <cell r="A5" t="str">
            <v>UFE_CF18</v>
          </cell>
          <cell r="B5" t="str">
            <v>0000004123</v>
          </cell>
          <cell r="C5">
            <v>38680</v>
          </cell>
          <cell r="D5" t="str">
            <v>E UNION FENOSA</v>
          </cell>
          <cell r="E5" t="str">
            <v>SANTANDER CENTRAL HISPANO</v>
          </cell>
          <cell r="F5">
            <v>0</v>
          </cell>
          <cell r="G5" t="str">
            <v>StdOTC_0000004123</v>
          </cell>
          <cell r="H5" t="str">
            <v>COLLAR</v>
          </cell>
          <cell r="I5">
            <v>38898</v>
          </cell>
          <cell r="J5">
            <v>41820</v>
          </cell>
          <cell r="K5">
            <v>1</v>
          </cell>
          <cell r="L5" t="str">
            <v>EUR</v>
          </cell>
          <cell r="M5" t="str">
            <v>Collar step up</v>
          </cell>
          <cell r="N5" t="str">
            <v>Euro</v>
          </cell>
          <cell r="O5" t="str">
            <v>NA</v>
          </cell>
          <cell r="P5" t="str">
            <v>NA</v>
          </cell>
          <cell r="Q5" t="str">
            <v>NA</v>
          </cell>
          <cell r="R5" t="str">
            <v>NA</v>
          </cell>
          <cell r="S5" t="str">
            <v>Buy collar</v>
          </cell>
          <cell r="T5" t="str">
            <v>NA</v>
          </cell>
          <cell r="U5" t="str">
            <v>EUR</v>
          </cell>
          <cell r="V5" t="str">
            <v>NA</v>
          </cell>
          <cell r="W5" t="str">
            <v>NA</v>
          </cell>
          <cell r="X5" t="str">
            <v>Altro</v>
          </cell>
          <cell r="Y5" t="str">
            <v>In Advance</v>
          </cell>
          <cell r="Z5" t="str">
            <v>NA</v>
          </cell>
          <cell r="AA5" t="str">
            <v>M/L termine</v>
          </cell>
          <cell r="AC5" t="str">
            <v>CLegCOLLAR</v>
          </cell>
          <cell r="AD5">
            <v>0</v>
          </cell>
          <cell r="AE5">
            <v>0</v>
          </cell>
          <cell r="AL5" t="str">
            <v>Not refundable</v>
          </cell>
          <cell r="AM5" t="str">
            <v>INTERC</v>
          </cell>
          <cell r="AN5" t="str">
            <v>TERZI</v>
          </cell>
          <cell r="AO5">
            <v>29387676.32</v>
          </cell>
          <cell r="AP5">
            <v>29387676.32</v>
          </cell>
          <cell r="AQ5">
            <v>39082</v>
          </cell>
          <cell r="AR5">
            <v>1.01423135429035E-2</v>
          </cell>
          <cell r="AS5">
            <v>1.01423135429035E-2</v>
          </cell>
          <cell r="AT5">
            <v>0</v>
          </cell>
          <cell r="AU5">
            <v>298059.02753480006</v>
          </cell>
          <cell r="AV5">
            <v>298059.02753480006</v>
          </cell>
          <cell r="AW5">
            <v>0</v>
          </cell>
          <cell r="AX5">
            <v>149029.5137674</v>
          </cell>
          <cell r="AY5">
            <v>149029.5137674</v>
          </cell>
          <cell r="AZ5">
            <v>0</v>
          </cell>
          <cell r="BA5">
            <v>6.4276282503290894</v>
          </cell>
          <cell r="BB5">
            <v>0</v>
          </cell>
          <cell r="BC5">
            <v>6</v>
          </cell>
          <cell r="BF5">
            <v>4.1189999999999997E-2</v>
          </cell>
          <cell r="BG5">
            <v>4.129E-2</v>
          </cell>
          <cell r="BH5">
            <v>4.1231643835616401E-2</v>
          </cell>
          <cell r="BI5">
            <v>41276</v>
          </cell>
          <cell r="BJ5">
            <v>41641</v>
          </cell>
          <cell r="BK5">
            <v>0.44271555532995299</v>
          </cell>
          <cell r="BL5">
            <v>0</v>
          </cell>
          <cell r="BO5">
            <v>1301.03814418657</v>
          </cell>
          <cell r="BP5">
            <v>650.51907209328499</v>
          </cell>
          <cell r="BQ5" t="str">
            <v>EURIBOR6M</v>
          </cell>
          <cell r="BR5" t="str">
            <v>actual/360</v>
          </cell>
          <cell r="BS5">
            <v>39080</v>
          </cell>
          <cell r="BT5">
            <v>39262</v>
          </cell>
          <cell r="BU5">
            <v>42040944.9500001</v>
          </cell>
          <cell r="BV5">
            <v>42040944.9500001</v>
          </cell>
          <cell r="BW5">
            <v>42040944.9500001</v>
          </cell>
          <cell r="BX5">
            <v>21020472.47500005</v>
          </cell>
          <cell r="BY5">
            <v>184316</v>
          </cell>
          <cell r="BZ5">
            <v>1</v>
          </cell>
          <cell r="CA5">
            <v>0</v>
          </cell>
          <cell r="CB5">
            <v>18612180.290135302</v>
          </cell>
          <cell r="CC5">
            <v>42040944.9500001</v>
          </cell>
          <cell r="CD5">
            <v>18612180.290135302</v>
          </cell>
          <cell r="CE5" t="str">
            <v>0</v>
          </cell>
          <cell r="CF5">
            <v>39262</v>
          </cell>
          <cell r="CG5">
            <v>39447</v>
          </cell>
          <cell r="CH5">
            <v>39447</v>
          </cell>
          <cell r="CI5">
            <v>45864077.470000118</v>
          </cell>
          <cell r="CJ5">
            <v>0.04</v>
          </cell>
          <cell r="CK5">
            <v>2.4500000000000001E-2</v>
          </cell>
        </row>
      </sheetData>
      <sheetData sheetId="29" refreshError="1">
        <row r="1">
          <cell r="A1" t="str">
            <v>ENELCODE</v>
          </cell>
          <cell r="B1" t="str">
            <v>TRADECODE</v>
          </cell>
          <cell r="C1" t="str">
            <v>TRADEDATE</v>
          </cell>
          <cell r="D1" t="str">
            <v>PORTFOLIOCODE</v>
          </cell>
          <cell r="E1" t="str">
            <v>CONTROPARTECODE</v>
          </cell>
          <cell r="F1" t="str">
            <v>SIMULATESTATUS</v>
          </cell>
          <cell r="G1" t="str">
            <v>DIRFINCODE</v>
          </cell>
          <cell r="H1" t="str">
            <v>TYPECODE</v>
          </cell>
          <cell r="I1" t="str">
            <v>EFFECTIVEDATE</v>
          </cell>
          <cell r="J1" t="str">
            <v>MATURITYDATE</v>
          </cell>
          <cell r="K1" t="str">
            <v>DIRECTION</v>
          </cell>
          <cell r="L1" t="str">
            <v>CURRENCY</v>
          </cell>
          <cell r="M1" t="str">
            <v>DESCRIPTION</v>
          </cell>
          <cell r="N1" t="str">
            <v>CURRENCYZONE</v>
          </cell>
          <cell r="O1" t="str">
            <v>FACILITYTYPE</v>
          </cell>
          <cell r="P1" t="str">
            <v>GOVERNMENTGUARANTEE</v>
          </cell>
          <cell r="Q1" t="str">
            <v>GOVERNMENTRESPONSABILITY</v>
          </cell>
          <cell r="R1" t="str">
            <v>INTERESTRATETYPE</v>
          </cell>
          <cell r="S1" t="str">
            <v>INSTRUMENTSUBTYPE</v>
          </cell>
          <cell r="T1" t="str">
            <v>ORIGINALCTPY</v>
          </cell>
          <cell r="U1" t="str">
            <v>ORIGINALCURRENCY</v>
          </cell>
          <cell r="V1" t="str">
            <v>PLACEMENTTYPE</v>
          </cell>
          <cell r="W1" t="str">
            <v>QUOTED</v>
          </cell>
          <cell r="X1" t="str">
            <v>REFUNDTYPE</v>
          </cell>
          <cell r="Y1" t="str">
            <v>RESETTIME</v>
          </cell>
          <cell r="Z1" t="str">
            <v>STOCKEXCHANGE</v>
          </cell>
          <cell r="AA1" t="str">
            <v>TIMEPERIOD</v>
          </cell>
          <cell r="AB1" t="str">
            <v>ISSUEPRICE</v>
          </cell>
          <cell r="AC1" t="str">
            <v>LEGTYPE</v>
          </cell>
          <cell r="AD1" t="str">
            <v>GUARANTEEFXRISK</v>
          </cell>
          <cell r="AE1" t="str">
            <v>GUARANTEEFXRISK_FORMULA</v>
          </cell>
          <cell r="AF1" t="str">
            <v>HISTFXVALUE</v>
          </cell>
          <cell r="AG1" t="str">
            <v>IRRALL_IN</v>
          </cell>
          <cell r="AH1" t="str">
            <v>SPREADALL_IN</v>
          </cell>
          <cell r="AI1" t="str">
            <v>DELAYTIME</v>
          </cell>
          <cell r="AJ1" t="str">
            <v>HISTFXAREAEURO</v>
          </cell>
          <cell r="AK1" t="str">
            <v>ADVANCEDREFUNDDATE</v>
          </cell>
          <cell r="AL1" t="str">
            <v>ADVANCEDREFUNDSTATUS</v>
          </cell>
          <cell r="AM1" t="str">
            <v>PORTFOLIOGROUP</v>
          </cell>
          <cell r="AN1" t="str">
            <v>PLAYERSGROUP</v>
          </cell>
          <cell r="AO1" t="str">
            <v>AMOUNT</v>
          </cell>
          <cell r="AP1" t="str">
            <v>CTVAMOUNT</v>
          </cell>
          <cell r="AQ1" t="str">
            <v>MRKTDATADATE</v>
          </cell>
          <cell r="AR1" t="str">
            <v>POSLEGCLEANPRICE</v>
          </cell>
          <cell r="AS1" t="str">
            <v>POSLEGDIRTYPRICE</v>
          </cell>
          <cell r="AT1" t="str">
            <v>POSLEGACCRUEDINTEREST</v>
          </cell>
          <cell r="AU1" t="str">
            <v>CLEANPOSVALUE</v>
          </cell>
          <cell r="AV1" t="str">
            <v>DIRTYPOSVALUE</v>
          </cell>
          <cell r="AW1" t="str">
            <v>ACCRUEDPOSVALUE</v>
          </cell>
          <cell r="AX1" t="str">
            <v>CTVCLEANPRICE</v>
          </cell>
          <cell r="AY1" t="str">
            <v>CTVDIRTYPRICE</v>
          </cell>
          <cell r="AZ1" t="str">
            <v>CTVACCRUED</v>
          </cell>
          <cell r="BA1" t="str">
            <v>RESIDUALLIFEAVG</v>
          </cell>
          <cell r="BB1" t="str">
            <v>CURRANNUALRATE</v>
          </cell>
          <cell r="BC1" t="str">
            <v>COUPONFREQUENCY</v>
          </cell>
          <cell r="BD1" t="str">
            <v>CURRSPREAD</v>
          </cell>
          <cell r="BE1" t="str">
            <v>MARKETIRR</v>
          </cell>
          <cell r="BF1" t="str">
            <v>MINMID</v>
          </cell>
          <cell r="BG1" t="str">
            <v>MAXMID</v>
          </cell>
          <cell r="BH1" t="str">
            <v>MID</v>
          </cell>
          <cell r="BI1" t="str">
            <v>MINDATE</v>
          </cell>
          <cell r="BJ1" t="str">
            <v>MAXDATE</v>
          </cell>
          <cell r="BK1" t="str">
            <v>DELTA</v>
          </cell>
          <cell r="BL1" t="str">
            <v>GAMMA</v>
          </cell>
          <cell r="BM1" t="str">
            <v>MODDURATION</v>
          </cell>
          <cell r="BN1" t="str">
            <v>LEGDOLLARDURATION</v>
          </cell>
          <cell r="BO1" t="str">
            <v>BPVPOSVALUE</v>
          </cell>
          <cell r="BP1" t="str">
            <v>CTVBPVPOSVALUE</v>
          </cell>
          <cell r="BQ1" t="str">
            <v>PARAMCODE</v>
          </cell>
          <cell r="BR1" t="str">
            <v>DCM</v>
          </cell>
          <cell r="BS1" t="str">
            <v>CURRFROMDATE</v>
          </cell>
          <cell r="BT1" t="str">
            <v>CURRTODATE</v>
          </cell>
          <cell r="BU1" t="str">
            <v>OUTSTANDING</v>
          </cell>
          <cell r="BV1" t="str">
            <v>CTVOUTSTANDING</v>
          </cell>
          <cell r="BW1" t="str">
            <v>OUTSTANDINGTOT</v>
          </cell>
          <cell r="BX1" t="str">
            <v>CTVOUTSTANDINGTOT</v>
          </cell>
          <cell r="BY1" t="str">
            <v>IDRWDBINSTR</v>
          </cell>
          <cell r="BZ1" t="str">
            <v>SEGNO_HR</v>
          </cell>
          <cell r="CA1" t="str">
            <v>CTVOUTSTANDINGXRATE</v>
          </cell>
          <cell r="CB1" t="str">
            <v>CTV_OUTSTANDINGDW</v>
          </cell>
          <cell r="CC1" t="str">
            <v>CTV_OUT_COPERTURE</v>
          </cell>
          <cell r="CD1" t="str">
            <v>CTV_OUT_COPERTUREDW</v>
          </cell>
          <cell r="CE1" t="str">
            <v>ISBEI</v>
          </cell>
          <cell r="CF1" t="str">
            <v>STRIKE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 (NIIF)"/>
      <sheetName val="Balance General"/>
      <sheetName val="Estado de Resultado (FECU)"/>
      <sheetName val="bce"/>
      <sheetName val="diferencias gaap"/>
      <sheetName val="Ajustes"/>
      <sheetName val="Reclasif"/>
      <sheetName val="Formato Bce PPT"/>
      <sheetName val="Formato EERR PPT"/>
      <sheetName val="Reclasif (2)"/>
      <sheetName val="Precios de Nudo"/>
      <sheetName val="Exámen de Patrim."/>
      <sheetName val="Summary Budget"/>
      <sheetName val="Rng_CapFloor_T0"/>
      <sheetName val="Rng_Swaption_T0"/>
      <sheetName val="Datos"/>
      <sheetName val="VENTAS"/>
      <sheetName val="criterio"/>
      <sheetName val="Impuestos Diferidos "/>
      <sheetName val="CMRESU99"/>
      <sheetName val="Estado de Resultado"/>
      <sheetName val="bond curves-n.u."/>
      <sheetName val="EPS Adjustments"/>
      <sheetName val="POA Mensual"/>
      <sheetName val="Perdidas fiscales"/>
      <sheetName val="Gastos exterior"/>
      <sheetName val="Provisones"/>
      <sheetName val="RREDES"/>
      <sheetName val="PROVI"/>
      <sheetName val="Maestros"/>
      <sheetName val="TABLAS"/>
      <sheetName val="Hoja1"/>
      <sheetName val="Codice COD"/>
      <sheetName val="VARIABLES"/>
      <sheetName val="PxQ 2006"/>
      <sheetName val="C.C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Activo"/>
      <sheetName val="Pasivo"/>
      <sheetName val="Variaciones Act"/>
      <sheetName val="Variaciones Pas"/>
      <sheetName val="EERR"/>
      <sheetName val="Resultados Segregados"/>
      <sheetName val="Resultados Fecu"/>
      <sheetName val="Comentarios EERR Anual"/>
      <sheetName val="Hoja1"/>
      <sheetName val="flujo de efectivo "/>
      <sheetName val="Detalles Flujo"/>
      <sheetName val="Inversiones"/>
      <sheetName val="Mayor-Menor valor"/>
      <sheetName val="Patrimonio"/>
      <sheetName val="ROI"/>
      <sheetName val="Ebitda"/>
      <sheetName val="Interes minoritario"/>
      <sheetName val="Resultados Filiales"/>
      <sheetName val="Patrimonios Filiales"/>
      <sheetName val="BT 64"/>
      <sheetName val="BT64 economico"/>
      <sheetName val="CM"/>
      <sheetName val="Dif.Cambio"/>
      <sheetName val="Detalles de &quot;Otros&quot;"/>
      <sheetName val="Presentación"/>
      <sheetName val="Gráficos"/>
      <sheetName val="TC"/>
      <sheetName val="Factores"/>
      <sheetName val="Estado de Resultado"/>
      <sheetName val="Balance General"/>
      <sheetName val="Precios de Nudo"/>
      <sheetName val="Summary Budget"/>
      <sheetName val="Exámen de Patrim."/>
      <sheetName val="Impuestos Diferidos "/>
      <sheetName val="Rng_CapFloor_T0"/>
      <sheetName val="Rng_Swaption_T0"/>
      <sheetName val="introduccion"/>
      <sheetName val="Balance"/>
      <sheetName val="Resultados"/>
      <sheetName val="CB"/>
      <sheetName val="CTAS"/>
      <sheetName val="1A- DATOS INICIALES"/>
      <sheetName val="4 CÁLCULOS PRESUNT-ANTICIP."/>
      <sheetName val="ANEXO 04 "/>
      <sheetName val="Dependencias"/>
      <sheetName val="Escobar"/>
      <sheetName val="Hoja2"/>
      <sheetName val="Hoja3"/>
      <sheetName val="RREDES"/>
      <sheetName val="PROVI"/>
      <sheetName val="INFORME 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4">
          <cell r="A4">
            <v>39082</v>
          </cell>
        </row>
        <row r="8">
          <cell r="V8">
            <v>0</v>
          </cell>
          <cell r="X8">
            <v>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DRE_DATACACHE"/>
      <sheetName val="EV_##PARKEDGET##"/>
      <sheetName val="EV_##PARKEDCOM##"/>
      <sheetName val="EV_##PARKEDPROPS##"/>
      <sheetName val="INICIO"/>
      <sheetName val="RESUMEN"/>
      <sheetName val="VALIDACIONES"/>
      <sheetName val="1"/>
      <sheetName val="1A"/>
      <sheetName val="2"/>
      <sheetName val="3"/>
      <sheetName val="3A"/>
      <sheetName val="4"/>
      <sheetName val="4A"/>
      <sheetName val="5"/>
      <sheetName val="6"/>
      <sheetName val="6A"/>
      <sheetName val="7"/>
      <sheetName val="8"/>
      <sheetName val="8A"/>
      <sheetName val="9"/>
      <sheetName val="10"/>
      <sheetName val="11"/>
      <sheetName val="12"/>
      <sheetName val="12A"/>
      <sheetName val="13"/>
      <sheetName val="14"/>
      <sheetName val="15"/>
      <sheetName val="16"/>
      <sheetName val="17"/>
      <sheetName val="18"/>
      <sheetName val="19"/>
      <sheetName val="20"/>
      <sheetName val="Meta_Data"/>
      <sheetName val="Estado de Resultado"/>
      <sheetName val="VENTAS"/>
      <sheetName val="Precios"/>
      <sheetName val="EERR ISAPRES ABIERTAS"/>
      <sheetName val="Costos de Distribución"/>
      <sheetName val="Indices"/>
      <sheetName val="AI-4"/>
      <sheetName val="AI-11 Multas"/>
      <sheetName val="AII-3 Pat. Trib"/>
      <sheetName val="Consolidado"/>
      <sheetName val="PRO10_F"/>
      <sheetName val="PRO_STS"/>
      <sheetName val="Inicio Análisis Cuentas"/>
      <sheetName val="AD Invers"/>
      <sheetName val="Detalle Otros Flujo"/>
      <sheetName val="HOJADECONSOLIDACION"/>
      <sheetName val="Bce Brasil"/>
      <sheetName val="FLUJO IFRS"/>
      <sheetName val="EFE año Ant"/>
      <sheetName val="Datos_anuales"/>
      <sheetName val="SCH11C"/>
      <sheetName val="Deducciones"/>
      <sheetName val="Rng_CapFloor_T0"/>
      <sheetName val="Rng_Swaption_T0"/>
      <sheetName val="Balance"/>
      <sheetName val="Resultados"/>
      <sheetName val="Deuda cltes en quiebra"/>
      <sheetName val="Deuda cltes conv atrasado"/>
      <sheetName val="Deuda clte financiamiento"/>
      <sheetName val="Deuda cltes sin convenio"/>
      <sheetName val="Parametros"/>
      <sheetName val="CCMM Enap"/>
      <sheetName val="Sheet2"/>
      <sheetName val="COD.C."/>
      <sheetName val="COD_VENDOR"/>
      <sheetName val="Dados_DEC"/>
      <sheetName val="Dados_FEC"/>
      <sheetName val="I"/>
      <sheetName val="POA Mensual"/>
      <sheetName val="Datos"/>
      <sheetName val="Input tab"/>
      <sheetName val="Switch"/>
      <sheetName val="DATA REFERENCE"/>
      <sheetName val="COMPRA MATERIA PRIMA"/>
      <sheetName val="PRECIOS DE COMPRA VENTA"/>
      <sheetName val="TRANSFERENCIAS"/>
      <sheetName val="Tablas"/>
      <sheetName val="Fuen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E15" t="str">
            <v>EEFF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"/>
      <sheetName val="NO CUADRA"/>
      <sheetName val="Cruce"/>
      <sheetName val="Validador"/>
      <sheetName val="empresas"/>
      <sheetName val="B DATOS"/>
      <sheetName val="ELIMINACIÓN"/>
      <sheetName val="QUEDAN"/>
      <sheetName val="CALCULOS"/>
      <sheetName val="0"/>
      <sheetName val="15a"/>
      <sheetName val="Macro"/>
      <sheetName val="20"/>
      <sheetName val="RESUMEN"/>
      <sheetName val="Flujo fondos indiv"/>
      <sheetName val="Consolidado"/>
      <sheetName val="PRO10_F"/>
      <sheetName val="PRO_STS"/>
      <sheetName val="31.03.99"/>
      <sheetName val="Diferidos"/>
      <sheetName val="VENTAS"/>
      <sheetName val="Pencahue"/>
      <sheetName val="Hoja1"/>
      <sheetName val="fechas"/>
    </sheetNames>
    <sheetDataSet>
      <sheetData sheetId="0" refreshError="1"/>
      <sheetData sheetId="1" refreshError="1">
        <row r="2">
          <cell r="A2" t="str">
            <v>Grupo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50</v>
          </cell>
          <cell r="W2">
            <v>99</v>
          </cell>
        </row>
        <row r="3">
          <cell r="A3" t="str">
            <v>efectos con empresa</v>
          </cell>
          <cell r="B3" t="e">
            <v>#N/A</v>
          </cell>
          <cell r="C3" t="e">
            <v>#N/A</v>
          </cell>
          <cell r="D3" t="e">
            <v>#N/A</v>
          </cell>
          <cell r="E3" t="e">
            <v>#N/A</v>
          </cell>
          <cell r="F3" t="e">
            <v>#N/A</v>
          </cell>
          <cell r="G3" t="e">
            <v>#N/A</v>
          </cell>
          <cell r="H3" t="e">
            <v>#N/A</v>
          </cell>
          <cell r="I3" t="e">
            <v>#N/A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  <cell r="O3" t="e">
            <v>#N/A</v>
          </cell>
          <cell r="P3" t="e">
            <v>#N/A</v>
          </cell>
          <cell r="Q3" t="e">
            <v>#N/A</v>
          </cell>
          <cell r="R3" t="e">
            <v>#N/A</v>
          </cell>
          <cell r="S3" t="e">
            <v>#N/A</v>
          </cell>
          <cell r="T3" t="e">
            <v>#N/A</v>
          </cell>
          <cell r="U3" t="e">
            <v>#N/A</v>
          </cell>
          <cell r="V3" t="e">
            <v>#N/A</v>
          </cell>
          <cell r="W3" t="e">
            <v>#N/A</v>
          </cell>
        </row>
        <row r="4">
          <cell r="A4" t="str">
            <v>Empresa informante</v>
          </cell>
        </row>
        <row r="5">
          <cell r="A5" t="str">
            <v>Enersis S.A.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A6" t="str">
            <v>Chilectra S.A.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Cia A. Multiser.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>Diprel S.A.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Synapsis S.A.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 t="str">
            <v>Rio Maipo S.A.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>Inm. M. Velasco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 t="str">
            <v>Endesa S.A.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 t="str">
            <v>Edesur S.A.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Cerj S.A.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>A Puerto S.A.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 t="str">
            <v>E. International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>Interocean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 t="str">
            <v>Luz de Bogotá S.A.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 t="str">
            <v>Distrilima S.A.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E. Investment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A21" t="str">
            <v>E.E. de Panama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A22" t="str">
            <v>Investluz S.A.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>A Cordillera S.A.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A24" t="str">
            <v>E. Bs. Aires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RESTO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¿Otros?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X2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ferencia de cambio"/>
      <sheetName val="Correccion monetaria"/>
      <sheetName val="Resumen"/>
      <sheetName val="Hedging"/>
      <sheetName val="empresa"/>
      <sheetName val="Proyecciones"/>
      <sheetName val="Patrimonio"/>
      <sheetName val="CELULOSA $"/>
      <sheetName val="Deposito a Plazo"/>
      <sheetName val="Total Gral2003"/>
      <sheetName val="Por Suc 2003"/>
      <sheetName val="Por Suc 2003 (ind)"/>
      <sheetName val="Por Suc 2003 (col)"/>
      <sheetName val="NO CUADRA"/>
      <sheetName val="Flujo fondos indiv"/>
      <sheetName val="Datos"/>
      <sheetName val="BALANC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dor"/>
      <sheetName val="Activo"/>
      <sheetName val="Pasivo"/>
      <sheetName val="E°Resultado"/>
      <sheetName val="Presentacion Flujo"/>
      <sheetName val="Reclasificaciones"/>
      <sheetName val="Porcentajes"/>
      <sheetName val="tipos de cambio"/>
      <sheetName val="Deposito a Plazo"/>
      <sheetName val="Deudores Varios"/>
      <sheetName val="Existencias"/>
      <sheetName val="Trans.EE.RR."/>
      <sheetName val="Efectos result"/>
      <sheetName val="FUT"/>
      <sheetName val="Impto."/>
      <sheetName val="Diferido Bt60 (a)"/>
      <sheetName val="Diferido Bt60 (e)"/>
      <sheetName val="Otros activos circ."/>
      <sheetName val="Pactos con retroc."/>
      <sheetName val="Activo fijo"/>
      <sheetName val="Inv. E-R"/>
      <sheetName val="San Isidro"/>
      <sheetName val="Pasivos asoc. CP"/>
      <sheetName val="Inversiones"/>
      <sheetName val="Inv Otras soc"/>
      <sheetName val="M Y M Valor"/>
      <sheetName val="Otros Act. LP"/>
      <sheetName val="Otros Pasivos CP"/>
      <sheetName val="Oblig. Bcos. CP"/>
      <sheetName val="Oblig. Bcos. LPpCP"/>
      <sheetName val="Oblig. Bcos. LP"/>
      <sheetName val="Pagarés"/>
      <sheetName val="Bono SVS"/>
      <sheetName val="Bonos series (b)"/>
      <sheetName val="Bonos series"/>
      <sheetName val="Prov. y Cast."/>
      <sheetName val="Indem al Personal"/>
      <sheetName val="Int. Minoritario"/>
      <sheetName val="Int. Minor. Resultado"/>
      <sheetName val="Patrimonio"/>
      <sheetName val="Acciones"/>
      <sheetName val="Dividendos"/>
      <sheetName val="Capital"/>
      <sheetName val="Deficit"/>
      <sheetName val="Reservas patrimonio"/>
      <sheetName val="Otros. Ig. F.Explot."/>
      <sheetName val="OtrosEg. F.Explot."/>
      <sheetName val="Corrección monetaria"/>
      <sheetName val="Diferencias de Cambio"/>
      <sheetName val="GastosBonos"/>
      <sheetName val="Derivados"/>
      <sheetName val="Garantías"/>
      <sheetName val="Garantías Ind"/>
      <sheetName val="Moneda Ext.Activo"/>
      <sheetName val="Moneda Ext.PasivoCP"/>
      <sheetName val="Moneda Ext.PasivoLP"/>
      <sheetName val="Item ext"/>
      <sheetName val="Otros Flujo"/>
      <sheetName val="Balance General"/>
      <sheetName val="Estado de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ño 2000"/>
      <sheetName val="activo"/>
      <sheetName val="pasivos"/>
      <sheetName val="resultado"/>
      <sheetName val="flujo"/>
      <sheetName val="Cor. Monet "/>
      <sheetName val="Prov  y Cast"/>
      <sheetName val="Prov Larg Plaz"/>
      <sheetName val="Otras Prov LP"/>
      <sheetName val="Ot Ing F Explot"/>
      <sheetName val="Estimac Incob"/>
      <sheetName val="valores neg"/>
      <sheetName val="Act. Fijo c"/>
      <sheetName val="Oblig bco C P"/>
      <sheetName val="Oblig bcos L P"/>
      <sheetName val="Oblig Varias C P"/>
      <sheetName val="Oblig Varias L P"/>
      <sheetName val="trans E R C P"/>
      <sheetName val="Efect Resul E R "/>
      <sheetName val="trans E R L P"/>
      <sheetName val="Impto Renta "/>
      <sheetName val="Impto Diferido"/>
      <sheetName val="Patrimonio"/>
      <sheetName val="Trans. acciones"/>
      <sheetName val="Dist. accionistas"/>
      <sheetName val="Intangibles"/>
      <sheetName val="clientes"/>
      <sheetName val="an. razon c"/>
      <sheetName val="NO CUADRA"/>
      <sheetName val="PARAM"/>
      <sheetName val="CELULOSA $"/>
      <sheetName val="Resumen"/>
      <sheetName val="Balance General"/>
      <sheetName val="Estado de Resultado"/>
      <sheetName val="Input"/>
      <sheetName val="Tributario_A25_1.1"/>
      <sheetName val="Base Datos"/>
      <sheetName val="VENTAS"/>
      <sheetName val="Resultados"/>
      <sheetName val="Ctas_Ctes"/>
      <sheetName val="Cliente"/>
      <sheetName val="Precios"/>
      <sheetName val="Parámetros"/>
      <sheetName val="Asesoria RRHH"/>
      <sheetName val="Axe_D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Asientos eliminación"/>
      <sheetName val="Inversiones"/>
      <sheetName val="Int. Minor."/>
      <sheetName val="Impuestos"/>
      <sheetName val="Dividendos por pagar"/>
      <sheetName val="Ctas. X C y P relac"/>
      <sheetName val="Efectos en EERR"/>
      <sheetName val="Resumen"/>
      <sheetName val="Forestal Chile S. A."/>
      <sheetName val="Oblig bco C P"/>
      <sheetName val="Prov  y Cast"/>
      <sheetName val="Proyecciones"/>
      <sheetName val="Datos del préstamo"/>
      <sheetName val="CELULOSA $"/>
      <sheetName val="Activo Por Familia"/>
      <sheetName val="NO CUADRA"/>
      <sheetName val="Foglio3"/>
      <sheetName val="PARAM"/>
      <sheetName val="Patrimonio"/>
      <sheetName val="Deposito a Plazo"/>
      <sheetName val="Feuil1"/>
      <sheetName val="BAL"/>
      <sheetName val="Parametri"/>
      <sheetName val="BD"/>
      <sheetName val="Tabla"/>
      <sheetName val="NT"/>
      <sheetName val="1A- DATOS INICIALES"/>
      <sheetName val="4 CÁLCULOS PRESUNT-ANTICIP."/>
      <sheetName val="BETANIA"/>
      <sheetName val="EMGESA"/>
      <sheetName val="Top"/>
      <sheetName val="Variables"/>
      <sheetName val="LC"/>
      <sheetName val="LC last year"/>
      <sheetName val="USD"/>
      <sheetName val="USD last year"/>
      <sheetName val="EMGESA "/>
      <sheetName val="CRUCE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Asientos eliminación"/>
      <sheetName val="Inversiones"/>
      <sheetName val="Int. Minor."/>
      <sheetName val="Impuestos"/>
      <sheetName val="Dividendos por pagar"/>
      <sheetName val="Ctas. X C y P relac"/>
      <sheetName val="Efectos en EERR"/>
      <sheetName val="Foglio3"/>
      <sheetName val="BAL"/>
      <sheetName val="Parametri"/>
      <sheetName val="Oblig bco C P"/>
      <sheetName val="Prov  y Cast"/>
      <sheetName val="Balance_General"/>
      <sheetName val="Estado_de_Resultado"/>
      <sheetName val="Estado_de_Resultado_(FECU)"/>
      <sheetName val="Asientos_eliminación"/>
      <sheetName val="Int__Minor_"/>
      <sheetName val="Dividendos_por_pagar"/>
      <sheetName val="Ctas__X_C_y_P_relac"/>
      <sheetName val="Efectos_en_EERR"/>
      <sheetName val="Oblig_bco_C_P"/>
      <sheetName val="Prov__y_Cast"/>
      <sheetName val="PARAM"/>
      <sheetName val="CELULOSA $"/>
      <sheetName val="Resumen"/>
      <sheetName val="Forestal Chile S. A."/>
      <sheetName val="Proyecciones"/>
      <sheetName val="Datos del préstamo"/>
      <sheetName val="Activo Por Familia"/>
      <sheetName val="NO CUADRA"/>
      <sheetName val="Axe_Doc"/>
      <sheetName val="#¡REF"/>
      <sheetName val="Balance"/>
      <sheetName val="Resultados"/>
      <sheetName val="F-Macro"/>
      <sheetName val="Tabella_Intestazione"/>
      <sheetName val="Impiegati_Anno_Precedente"/>
      <sheetName val="Stampa di controllo_AC"/>
      <sheetName val="Operai_Anno_Precedente"/>
      <sheetName val="Quadri_Anno_Precedente"/>
      <sheetName val="RetrVar-Imp-CFL"/>
      <sheetName val="RetrVar-Impiegati"/>
      <sheetName val="RetrVar-Op-CFL"/>
      <sheetName val="RetrVar-Operai"/>
      <sheetName val="RetrVar-Quadri"/>
      <sheetName val="RiepilogoTotale"/>
      <sheetName val="Totale_Anno_Precedente"/>
      <sheetName val="CostoTotale"/>
      <sheetName val="CM PATRIMONIO"/>
      <sheetName val="Balance_General1"/>
      <sheetName val="Estado_de_Resultado1"/>
      <sheetName val="Estado_de_Resultado_(FECU)1"/>
      <sheetName val="Asientos_eliminación1"/>
      <sheetName val="Int__Minor_1"/>
      <sheetName val="Dividendos_por_pagar1"/>
      <sheetName val="Ctas__X_C_y_P_relac1"/>
      <sheetName val="Efectos_en_EERR1"/>
      <sheetName val="Oblig_bco_C_P1"/>
      <sheetName val="Prov__y_Cast1"/>
      <sheetName val="CELULOSA_$"/>
      <sheetName val="Forestal_Chile_S__A_"/>
      <sheetName val="Datos_del_préstamo"/>
      <sheetName val="Activo_Por_Familia"/>
      <sheetName val="NO_CUADRA"/>
      <sheetName val="Stampa_di_controllo_AC"/>
      <sheetName val="CM_PATRIMONIO"/>
      <sheetName val="ANEXO_06"/>
      <sheetName val="ANEXO_14"/>
      <sheetName val="ANEXO_98"/>
      <sheetName val="BIP COD 15-24 target"/>
      <sheetName val="PROY COD B"/>
      <sheetName val="10. GRAND CHEROKEE"/>
      <sheetName val="PROVI"/>
      <sheetName val="VENTAS"/>
      <sheetName val="VARIABLES"/>
      <sheetName val="DATOS MAESTROS"/>
      <sheetName val="SAPBEXfilters"/>
      <sheetName val="Otras inversiones"/>
      <sheetName val="Acciones"/>
      <sheetName val="LC"/>
      <sheetName val="LC last year"/>
      <sheetName val="USD"/>
      <sheetName val="USD last year"/>
      <sheetName val="AÑO 2001"/>
      <sheetName val="dh Int Invs in Ltd"/>
      <sheetName val="ECP_ene"/>
      <sheetName val="ECP_ago"/>
      <sheetName val="ECP_jul"/>
      <sheetName val="VSM_ago"/>
      <sheetName val="GASTOS EN EL EXTERIOR"/>
      <sheetName val="POA Anual"/>
      <sheetName val="Base"/>
      <sheetName val="FCF EMG B"/>
      <sheetName val="PROY EMG B"/>
      <sheetName val="BIP EMG 15-24 target"/>
      <sheetName val="Balance_General2"/>
      <sheetName val="Estado_de_Resultado2"/>
      <sheetName val="Estado_de_Resultado_(FECU)2"/>
      <sheetName val="Asientos_eliminación2"/>
      <sheetName val="Int__Minor_2"/>
      <sheetName val="Dividendos_por_pagar2"/>
      <sheetName val="Ctas__X_C_y_P_relac2"/>
      <sheetName val="Efectos_en_EERR2"/>
      <sheetName val="Oblig_bco_C_P2"/>
      <sheetName val="Prov__y_Cast2"/>
      <sheetName val="CELULOSA_$1"/>
      <sheetName val="Forestal_Chile_S__A_1"/>
      <sheetName val="Datos_del_préstamo1"/>
      <sheetName val="Activo_Por_Familia1"/>
      <sheetName val="NO_CUADRA1"/>
      <sheetName val="Stampa_di_controllo_AC1"/>
      <sheetName val="CM_PATRIMON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ño 2000"/>
      <sheetName val="activo"/>
      <sheetName val="pasivos"/>
      <sheetName val="resultado"/>
      <sheetName val="flujo"/>
      <sheetName val="Cor. Monet "/>
      <sheetName val="Prov  y Cast"/>
      <sheetName val="Prov Larg Plaz"/>
      <sheetName val="Otras Prov LP"/>
      <sheetName val="Ot Ing F Explot"/>
      <sheetName val="Estimac Incob"/>
      <sheetName val="valores neg"/>
      <sheetName val="Act. Fijo c"/>
      <sheetName val="Oblig bco C P"/>
      <sheetName val="Oblig bcos L P"/>
      <sheetName val="Oblig Varias C P"/>
      <sheetName val="Oblig Varias L P"/>
      <sheetName val="trans E R C P"/>
      <sheetName val="Efect Resul E R "/>
      <sheetName val="trans E R L P"/>
      <sheetName val="Impto Renta "/>
      <sheetName val="Impto Diferido"/>
      <sheetName val="Patrimonio"/>
      <sheetName val="Trans. acciones"/>
      <sheetName val="Dist. accionistas"/>
      <sheetName val="Intangibles"/>
      <sheetName val="clientes"/>
      <sheetName val="an. razon c"/>
      <sheetName val="Balance General"/>
      <sheetName val="Estado de Resultado"/>
      <sheetName val="Tributario_A25_1.1"/>
      <sheetName val="Base Datos"/>
      <sheetName val="PARAM"/>
      <sheetName val="CELULOSA $"/>
      <sheetName val="Resumen"/>
      <sheetName val="Input"/>
      <sheetName val="VENTAS"/>
      <sheetName val="Resultados"/>
      <sheetName val="Ctas_Ctes"/>
      <sheetName val="Cliente"/>
      <sheetName val="Precios"/>
      <sheetName val="Parámetros"/>
      <sheetName val="Asesoria RRHH"/>
      <sheetName val="Datos12"/>
      <sheetName val="Dic02"/>
      <sheetName val="Indices"/>
      <sheetName val="Costos de Distribución"/>
      <sheetName val="NO CUADRA"/>
      <sheetName val="Cronograma"/>
      <sheetName val="ANEXO_24"/>
      <sheetName val="EERR_ACUM"/>
      <sheetName val="FCF EMG_A"/>
      <sheetName val="EBITRECS"/>
      <sheetName val="5X3"/>
      <sheetName val="EFAF"/>
      <sheetName val="INDICADORES"/>
      <sheetName val="ESTADOS FINANCIEROS"/>
      <sheetName val="PYGANALI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HOJADECONSOLIDACION"/>
      <sheetName val="Detalle Otros cargos-abonos"/>
      <sheetName val="Detalle Otros Flujo"/>
      <sheetName val="Flujo  EERR"/>
      <sheetName val="Flujo efec. y efec. equiv."/>
      <sheetName val="Saldos Iniciales"/>
      <sheetName val="Detalle Saldos Flujo"/>
      <sheetName val="dividendos"/>
      <sheetName val="Dividendos de Terceros"/>
      <sheetName val="Detalle Otros Flujo (2)"/>
      <sheetName val="Detalle Obtención Pago Bancos"/>
      <sheetName val="Prestamos"/>
      <sheetName val="Analisis mensual"/>
      <sheetName val="Analisis anual"/>
      <sheetName val="Flujo de Efectivo"/>
      <sheetName val="Prov  y Cast"/>
      <sheetName val="Balance General"/>
      <sheetName val="Estado de Resultado"/>
      <sheetName val="Tributario_A25_1.1"/>
      <sheetName val="Base Datos"/>
      <sheetName val="TC UF"/>
      <sheetName val="Indices"/>
      <sheetName val="bond curves-n.u."/>
      <sheetName val="Costos de Distribución"/>
      <sheetName val="I"/>
      <sheetName val="Hoja1"/>
      <sheetName val="Codigos"/>
      <sheetName val="Deposito a Plazo"/>
      <sheetName val="EMGESA "/>
      <sheetName val="POA_Emgesa"/>
      <sheetName val="AÑO 2001"/>
      <sheetName val="EFAF"/>
      <sheetName val="INDICADORES"/>
      <sheetName val="ESTADOS FINANCIEROS"/>
      <sheetName val="PYGANALISIS"/>
      <sheetName val="Flujo Grupo Endesa 12-2008"/>
      <sheetName val="ECP_abr"/>
      <sheetName val="ECP_ene"/>
      <sheetName val="ECP_feb"/>
      <sheetName val="ECP_jun"/>
      <sheetName val="ECP_mar"/>
      <sheetName val="ECP_may"/>
      <sheetName val="REF_abr"/>
      <sheetName val="REF_ene"/>
      <sheetName val="REF_feb"/>
      <sheetName val="REF_jun"/>
      <sheetName val="REF_mar"/>
      <sheetName val="REF_may"/>
      <sheetName val="TRANS_abr"/>
      <sheetName val="TRANS_ene"/>
      <sheetName val="TRANS_feb"/>
      <sheetName val="TRANS_jun"/>
      <sheetName val="TRANS_mar"/>
      <sheetName val="TRANS_may"/>
      <sheetName val="VSM_abr"/>
      <sheetName val="VSM_ene"/>
      <sheetName val="VSM_feb"/>
      <sheetName val="VSM_jun"/>
      <sheetName val="VSM_mar"/>
      <sheetName val="VSM_may"/>
      <sheetName val=" Generales"/>
      <sheetName val="FLUJO IFRS"/>
      <sheetName val="EFE año Ant"/>
      <sheetName val="Base"/>
      <sheetName val="FORMATOENE99"/>
      <sheetName val="EERR_ACUM"/>
      <sheetName val="REI"/>
      <sheetName val="REPOMOEFMON"/>
    </sheetNames>
    <sheetDataSet>
      <sheetData sheetId="0" refreshError="1"/>
      <sheetData sheetId="1" refreshError="1">
        <row r="10">
          <cell r="H10" t="str">
            <v>Tunel El Melón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Inversiones"/>
      <sheetName val="Interes Minoritario"/>
      <sheetName val="Ctas. X C y P relac"/>
      <sheetName val="Impuesto"/>
      <sheetName val="Participaciones"/>
      <sheetName val="Efectos en EERR"/>
      <sheetName val="Participaciones1"/>
      <sheetName val="Cuadratura"/>
      <sheetName val="Asientos Balance"/>
      <sheetName val="Asientos Resultados"/>
      <sheetName val="Análisis Mes"/>
      <sheetName val="Análisis Año"/>
      <sheetName val="Activos Regulados"/>
      <sheetName val="Activos pasivos"/>
      <sheetName val="Estado de Resultado2"/>
      <sheetName val="F-Portada"/>
      <sheetName val="Portada"/>
      <sheetName val="Elenco Commesse"/>
      <sheetName val="CodiceML"/>
      <sheetName val="CodiceNIC"/>
      <sheetName val="HOJADECONSOLIDACION"/>
      <sheetName val="Balance_General"/>
      <sheetName val="Estado_de_Resultado"/>
      <sheetName val="Estado_de_Resultado_(FECU)"/>
      <sheetName val="Interes_Minoritario"/>
      <sheetName val="Ctas__X_C_y_P_relac"/>
      <sheetName val="Efectos_en_EERR"/>
      <sheetName val="Asientos_Balance"/>
      <sheetName val="Asientos_Resultados"/>
      <sheetName val="Análisis_Mes"/>
      <sheetName val="Análisis_Año"/>
      <sheetName val="Activos_Regulados"/>
      <sheetName val="Activos_pasivos"/>
      <sheetName val="Estado_de_Resultado2"/>
      <sheetName val="Elenco_Commesse"/>
      <sheetName val="CLIENTE"/>
      <sheetName val="Prov  y Cast"/>
      <sheetName val="bond curves-n.u."/>
      <sheetName val="Detalle Otros Flujo"/>
      <sheetName val="Oblig bco C P"/>
      <sheetName val="BAL"/>
      <sheetName val="TOTAL"/>
      <sheetName val="NO CUADRA"/>
      <sheetName val="Hoja1"/>
      <sheetName val="Balance_General1"/>
      <sheetName val="Estado_de_Resultado1"/>
      <sheetName val="Estado_de_Resultado_(FECU)1"/>
      <sheetName val="Interes_Minoritario1"/>
      <sheetName val="Ctas__X_C_y_P_relac1"/>
      <sheetName val="Efectos_en_EERR1"/>
      <sheetName val="Asientos_Balance1"/>
      <sheetName val="Asientos_Resultados1"/>
      <sheetName val="Análisis_Mes1"/>
      <sheetName val="Análisis_Año1"/>
      <sheetName val="Activos_Regulados1"/>
      <sheetName val="Activos_pasivos1"/>
      <sheetName val="Estado_de_Resultado21"/>
      <sheetName val="Elenco_Commesse1"/>
      <sheetName val="Prov__y_Cast"/>
      <sheetName val="bond_curves-n_u_"/>
      <sheetName val="Detalle_Otros_Flujo"/>
      <sheetName val="NO_CUADRA"/>
      <sheetName val="Oblig_bco_C_P"/>
      <sheetName val="BETANIA"/>
      <sheetName val="EMGESA"/>
      <sheetName val="ANEXO_05"/>
      <sheetName val="ANEXO-14"/>
      <sheetName val="ANEXO_06"/>
      <sheetName val="ANEXO_14"/>
      <sheetName val="ANEXO_98"/>
      <sheetName val="FLUJO CAJA"/>
      <sheetName val="Tabla"/>
      <sheetName val="EBITRECS"/>
      <sheetName val="5X3"/>
      <sheetName val="DESCRIPCION"/>
      <sheetName val="FCF EMG_A"/>
      <sheetName val="A1_Management_Comments"/>
      <sheetName val="A32_Bal_Sheet"/>
      <sheetName val="Tabla de amortización"/>
      <sheetName val="Reintegro_Car"/>
      <sheetName val="Balance_General2"/>
      <sheetName val="Estado_de_Resultado3"/>
      <sheetName val="Estado_de_Resultado_(FECU)2"/>
      <sheetName val="Interes_Minoritario2"/>
      <sheetName val="Ctas__X_C_y_P_relac2"/>
      <sheetName val="Efectos_en_EERR2"/>
      <sheetName val="Asientos_Balance2"/>
      <sheetName val="Asientos_Resultados2"/>
      <sheetName val="Análisis_Mes2"/>
      <sheetName val="Análisis_Año2"/>
      <sheetName val="Activos_Regulados2"/>
      <sheetName val="Activos_pasivos2"/>
      <sheetName val="Estado_de_Resultado22"/>
      <sheetName val="Elenco_Commesse2"/>
      <sheetName val="Prov__y_Cast1"/>
      <sheetName val="bond_curves-n_u_1"/>
      <sheetName val="Detalle_Otros_Flujo1"/>
      <sheetName val="NO_CUADRA1"/>
      <sheetName val="Oblig_bco_C_P1"/>
      <sheetName val="ENGARGOS"/>
      <sheetName val="CONTRATOS ENERGIA"/>
      <sheetName val="BALANÇO"/>
      <sheetName val="Validación"/>
      <sheetName val="FCF EMG B"/>
      <sheetName val="PROY EMG B"/>
      <sheetName val="BIP EMG 15-24 target"/>
      <sheetName val="EFAF"/>
      <sheetName val="INDICADORES"/>
      <sheetName val="ESTADOS FINANCIEROS"/>
      <sheetName val="PYGANALI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-1.000"/>
      <sheetName val="B2-1.000"/>
      <sheetName val="anexo00"/>
      <sheetName val="anexo01"/>
      <sheetName val="anexo02"/>
      <sheetName val="anexo03"/>
      <sheetName val="ESTRUC.DEUDA USD"/>
      <sheetName val="TIPOLOGIA"/>
      <sheetName val="Vencim.Tipología"/>
      <sheetName val="PTOS.INTEREMPRESA"/>
      <sheetName val="LINEAS CDO."/>
      <sheetName val="BONOS INTERNACIONALES"/>
      <sheetName val="BONOS LOCAL"/>
      <sheetName val="RIESGO BANCARIO"/>
      <sheetName val="PTOS.BANCARIOS"/>
      <sheetName val="NEGOCIO FINANCIERO"/>
      <sheetName val="EvoluciónDeuda"/>
      <sheetName val="AMORT"/>
      <sheetName val="liquidez"/>
      <sheetName val="CUADRE DEUDA CON TERCEROS"/>
      <sheetName val="CUADRE GF CON TERCEROS "/>
      <sheetName val="Conciliacion"/>
      <sheetName val="Pagares"/>
      <sheetName val="INSTRUCTIVO CUADRE CONT-FIN"/>
      <sheetName val="VENCIMIENTOS"/>
      <sheetName val="AJUSTES IFRS"/>
      <sheetName val="HOJA CUADRE"/>
      <sheetName val="CUADRE GF CON TERCEROS"/>
      <sheetName val="CUADRE ENEL"/>
      <sheetName val="VENCIMIENTOSAJUSTES"/>
      <sheetName val="AJUSTESIFRSAJUSTES"/>
      <sheetName val="CUADREENELAJUSTES"/>
      <sheetName val="Prov  y Cast"/>
      <sheetName val="FCM"/>
      <sheetName val="DIAP RX-CMA-TOT"/>
      <sheetName val="ANIM"/>
      <sheetName val="Bce Brasil"/>
      <sheetName val="Efficiency"/>
      <sheetName val="XXXXXX0"/>
      <sheetName val="Icof"/>
      <sheetName val="Hoja1"/>
      <sheetName val="TABLAS"/>
      <sheetName val="Estres $ corrientes"/>
      <sheetName val="ER por Familias"/>
      <sheetName val="BLCE PESOS"/>
      <sheetName val="Precios de Nudo"/>
      <sheetName val="Datos12"/>
      <sheetName val="dez99_dez01"/>
      <sheetName val="hp"/>
      <sheetName val="pc"/>
      <sheetName val="nhp"/>
      <sheetName val="npc"/>
      <sheetName val="CIERRE"/>
      <sheetName val="Tradedebtor"/>
      <sheetName val="Anex 3.1 ctos seleccion y obras"/>
      <sheetName val="Impuestos Diferidos "/>
      <sheetName val="Datos del préstamo"/>
      <sheetName val="Balance General"/>
      <sheetName val="Estado de Resultado"/>
      <sheetName val="#REF"/>
      <sheetName val="Variables"/>
      <sheetName val="LC"/>
      <sheetName val="LC last year"/>
      <sheetName val="USD"/>
      <sheetName val="USD last year"/>
      <sheetName val="Entity Validation"/>
      <sheetName val="Datos"/>
      <sheetName val="SOLO_GGCC"/>
      <sheetName val="Borrador formulario oficial"/>
      <sheetName val="Portada"/>
      <sheetName val="Precios Combustibles"/>
      <sheetName val="Parámetros Generales"/>
      <sheetName val="Max_D._Set_2002"/>
      <sheetName val="@RISK - Correlaciones"/>
    </sheetNames>
    <sheetDataSet>
      <sheetData sheetId="0">
        <row r="4">
          <cell r="K4">
            <v>39051</v>
          </cell>
        </row>
      </sheetData>
      <sheetData sheetId="1"/>
      <sheetData sheetId="2"/>
      <sheetData sheetId="3" refreshError="1">
        <row r="4">
          <cell r="K4">
            <v>39051</v>
          </cell>
        </row>
        <row r="7">
          <cell r="K7">
            <v>527.69000000000005</v>
          </cell>
        </row>
        <row r="9">
          <cell r="K9">
            <v>1000000</v>
          </cell>
        </row>
        <row r="10">
          <cell r="K10">
            <v>18379.009999999998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"/>
      <sheetName val="Balance"/>
      <sheetName val="Variaciones Act"/>
      <sheetName val="Variaciones Pas"/>
      <sheetName val="Resultados Fecu"/>
      <sheetName val="Resultados Segregados"/>
      <sheetName val="Comentarios EERR Anual"/>
      <sheetName val="flujo de efectivo"/>
      <sheetName val="Detalles Flujovv"/>
      <sheetName val="Detalles Flujo"/>
      <sheetName val="Inversiones Balance"/>
      <sheetName val="Inversiones Resultado"/>
      <sheetName val="Mayor-Menor valor"/>
      <sheetName val="Patrimonio"/>
      <sheetName val="ROI"/>
      <sheetName val="Ebitda"/>
      <sheetName val="Interes minoritario Balance"/>
      <sheetName val="Interes minoritario Resultado"/>
      <sheetName val="Resultados Filiales"/>
      <sheetName val="Patrimonios Filiales"/>
      <sheetName val="BT 64"/>
      <sheetName val="BT64 economico"/>
      <sheetName val="CM"/>
      <sheetName val="Dif.Cambio"/>
      <sheetName val="Detalles de &quot;Otros&quot;XX"/>
      <sheetName val="Detalles de &quot;Otros&quot;"/>
      <sheetName val="Presentación"/>
      <sheetName val="Gráficos (2)"/>
      <sheetName val="Gráficos"/>
      <sheetName val="TC"/>
      <sheetName val="Bce Mes Actual"/>
      <sheetName val="EERR Mes Act"/>
      <sheetName val="Bce Mes Ant"/>
      <sheetName val="EERR Mes Ant"/>
      <sheetName val="Efe Mes Act"/>
      <sheetName val="EFE año Ant"/>
      <sheetName val="Bce Endesa"/>
      <sheetName val="EERR Endesa"/>
      <sheetName val="Bce Brasil"/>
      <sheetName val="EERR Brasil"/>
      <sheetName val="Estado de Resultado"/>
      <sheetName val="Precios de Nudo"/>
      <sheetName val="XXXXXX0"/>
      <sheetName val="Icof"/>
      <sheetName val="BLCE PESOS"/>
      <sheetName val="Links"/>
      <sheetName val="ANIM"/>
      <sheetName val="Lead"/>
      <sheetName val="Precios"/>
      <sheetName val="RESUMEN"/>
      <sheetName val="Fee Colocadores"/>
      <sheetName val="IVM102002"/>
      <sheetName val="CPM-BCSA-03"/>
      <sheetName val="FCM"/>
      <sheetName val="Activo Por Famil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ño 2000"/>
      <sheetName val="activo"/>
      <sheetName val="pasivos"/>
      <sheetName val="resultado"/>
      <sheetName val="flujo"/>
      <sheetName val="Cor. Monet "/>
      <sheetName val="Prov  y Cast"/>
      <sheetName val="Prov Larg Plaz"/>
      <sheetName val="Otras Prov LP"/>
      <sheetName val="Ot Ing F Explot"/>
      <sheetName val="Estimac Incob"/>
      <sheetName val="valores neg"/>
      <sheetName val="Act. Fijo c"/>
      <sheetName val="Oblig bco C P"/>
      <sheetName val="Oblig bcos L P"/>
      <sheetName val="Oblig Varias C P"/>
      <sheetName val="Oblig Varias L P"/>
      <sheetName val="trans E R C P"/>
      <sheetName val="Efect Resul E R "/>
      <sheetName val="trans E R L P"/>
      <sheetName val="Impto Renta "/>
      <sheetName val="Impto Diferido"/>
      <sheetName val="Patrimonio"/>
      <sheetName val="Trans. acciones"/>
      <sheetName val="Dist. accionistas"/>
      <sheetName val="Intangibles"/>
      <sheetName val="clientes"/>
      <sheetName val="an. razon c"/>
      <sheetName val="Bce Brasil"/>
      <sheetName val="VENTAS"/>
      <sheetName val="Resultados"/>
      <sheetName val="Ctas_Ctes"/>
      <sheetName val="Cliente"/>
      <sheetName val="Precios"/>
      <sheetName val="Parámetros"/>
      <sheetName val="Asesoria RRHH"/>
      <sheetName val="Datos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RESU99"/>
      <sheetName val="DETALLE"/>
      <sheetName val="AD CM Resultado"/>
      <sheetName val="SIS"/>
      <sheetName val="I.A.L."/>
      <sheetName val="PAPELES (B-5)"/>
      <sheetName val="Prov. Dic-2006"/>
      <sheetName val="PAPELES"/>
      <sheetName val="Impuestos Diferidos "/>
      <sheetName val="PASIVOS"/>
      <sheetName val="Inputs - Act &amp; F'cast"/>
      <sheetName val="70"/>
      <sheetName val="Exportación"/>
      <sheetName val="1997"/>
      <sheetName val="(5)CMRES99"/>
      <sheetName val="Resumen"/>
      <sheetName val="Sheet1"/>
      <sheetName val="ACTIVOS"/>
      <sheetName val="Inicio Análisis Cuentas"/>
      <sheetName val="CCOSTO2"/>
      <sheetName val="Gastos Cultivo Fase 2"/>
      <sheetName val="Gastos Admin. Fase 2"/>
      <sheetName val="Gastos Admin."/>
      <sheetName val="Gastos Detallados Opt"/>
      <sheetName val="Distribución Chile"/>
      <sheetName val="Dólar Observado"/>
      <sheetName val="VENTAS"/>
      <sheetName val="GTOS AMORT IPAS"/>
      <sheetName val="AD_CM_Resultado"/>
      <sheetName val="I_A_L_"/>
      <sheetName val="PAPELES_(B-5)"/>
      <sheetName val="Prov__Dic-2006"/>
      <sheetName val="Impuestos_Diferidos_"/>
      <sheetName val="Inputs_-_Act_&amp;_F'cast"/>
      <sheetName val="Distribución_Chile"/>
      <sheetName val="ANIM"/>
      <sheetName val="Precios"/>
      <sheetName val="Dietas"/>
      <sheetName val="3100"/>
      <sheetName val="empresa"/>
      <sheetName val="CONSUMO"/>
      <sheetName val="Data Input"/>
      <sheetName val="P&amp;L_Amortizations"/>
      <sheetName val="Disc Totals"/>
      <sheetName val=""/>
      <sheetName val="DPTO A PLAZO 2004"/>
      <sheetName val="Assump"/>
      <sheetName val="AD_CM_Resultado1"/>
      <sheetName val="I_A_L_1"/>
      <sheetName val="PAPELES_(B-5)1"/>
      <sheetName val="Prov__Dic-20061"/>
      <sheetName val="Impuestos_Diferidos_1"/>
      <sheetName val="Inputs_-_Act_&amp;_F'cast1"/>
      <sheetName val="Inicio_Análisis_Cuentas"/>
      <sheetName val="Gastos_Cultivo_Fase_2"/>
      <sheetName val="Gastos_Admin__Fase_2"/>
      <sheetName val="Gastos_Admin_"/>
      <sheetName val="Gastos_Detallados_Opt"/>
      <sheetName val="Distribución_Chile1"/>
      <sheetName val="Dólar_Observado"/>
      <sheetName val="GTOS_AMORT_IPAS"/>
      <sheetName val="Data_Input"/>
      <sheetName val="Disc_Totals"/>
      <sheetName val="DPTO_A_PLAZO_2004"/>
      <sheetName val="AD_CM_Resultado4"/>
      <sheetName val="I_A_L_4"/>
      <sheetName val="PAPELES_(B-5)4"/>
      <sheetName val="Prov__Dic-20064"/>
      <sheetName val="Impuestos_Diferidos_4"/>
      <sheetName val="Inputs_-_Act_&amp;_F'cast4"/>
      <sheetName val="Gastos_Detallados_Opt2"/>
      <sheetName val="AD_CM_Resultado2"/>
      <sheetName val="I_A_L_2"/>
      <sheetName val="PAPELES_(B-5)2"/>
      <sheetName val="Prov__Dic-20062"/>
      <sheetName val="Impuestos_Diferidos_2"/>
      <sheetName val="Inputs_-_Act_&amp;_F'cast2"/>
      <sheetName val="Gastos_Detallados_Opt1"/>
      <sheetName val="AD_CM_Resultado3"/>
      <sheetName val="I_A_L_3"/>
      <sheetName val="PAPELES_(B-5)3"/>
      <sheetName val="Prov__Dic-20063"/>
      <sheetName val="Impuestos_Diferidos_3"/>
      <sheetName val="Inputs_-_Act_&amp;_F'cast3"/>
      <sheetName val="#¡REF"/>
      <sheetName val="base_prov"/>
      <sheetName val="SIMUL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Resultado"/>
      <sheetName val="Estado de Resultado (FECU)"/>
      <sheetName val="Balance General  Análisis"/>
      <sheetName val="Estado de Resultado Análisis"/>
      <sheetName val="BCE GRAL vs Flujo"/>
      <sheetName val="EERR vs Flujo"/>
      <sheetName val="Inversiones"/>
      <sheetName val="Interes Minoritario"/>
      <sheetName val="Ctas. X C y P Relac"/>
      <sheetName val="Efectos en Resultado EERR"/>
      <sheetName val="bt 64"/>
      <sheetName val="Asientos Balance"/>
      <sheetName val="Asientos Resultados"/>
      <sheetName val="ANEXO 39"/>
      <sheetName val="ANEXO 40"/>
      <sheetName val="Ajuste Imptos"/>
      <sheetName val="Impuestos"/>
      <sheetName val="Variación Balance General "/>
      <sheetName val="Variación Estado de Resultado"/>
      <sheetName val="otros ing. f. de explotac."/>
      <sheetName val="otros egr f. explotac."/>
      <sheetName val="Activos pasivos"/>
      <sheetName val="Estado de Resultado"/>
      <sheetName val="empresas"/>
      <sheetName val="Prov  y Cast"/>
      <sheetName val="Dist. seguros total"/>
      <sheetName val="Pag.1"/>
      <sheetName val="Argentina"/>
      <sheetName val="CONSUMO"/>
      <sheetName val="ICE_C"/>
      <sheetName val="I.Diferido 05 ISA"/>
      <sheetName val="Parámetros"/>
      <sheetName val="Cliente"/>
      <sheetName val="PPM actualizados"/>
      <sheetName val="Resultados"/>
      <sheetName val="BD"/>
    </sheetNames>
    <sheetDataSet>
      <sheetData sheetId="0" refreshError="1"/>
      <sheetData sheetId="1" refreshError="1">
        <row r="9">
          <cell r="C9" t="str">
            <v>SYNAPSIS CHILE LTDA.</v>
          </cell>
          <cell r="D9" t="str">
            <v>SYNAPSIS ARGENTINA LTDA.</v>
          </cell>
          <cell r="E9" t="str">
            <v>SYNAPSIS PERU LTDA.</v>
          </cell>
          <cell r="F9" t="str">
            <v>SYNAPSIS COLOMBIA LTDA.</v>
          </cell>
          <cell r="G9" t="str">
            <v>SYNAPSIS BRASIL LTDA.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Activo"/>
      <sheetName val="Pasivo"/>
      <sheetName val="EERR"/>
      <sheetName val="Balance General"/>
      <sheetName val="Estado de Resultado"/>
      <sheetName val="Estado de Resultado (FECU)"/>
      <sheetName val="Inversiones"/>
      <sheetName val="Interes Minoritario"/>
      <sheetName val="Ctas. X C y P relac"/>
      <sheetName val="Comparativo"/>
      <sheetName val="Impuesto"/>
      <sheetName val="Participaciones"/>
      <sheetName val="Activos Regulados"/>
      <sheetName val="Efectos en EERR"/>
      <sheetName val="Participaciones1"/>
      <sheetName val="Asientos Balance"/>
      <sheetName val="Asientos Resultados"/>
      <sheetName val="Cuadratura"/>
      <sheetName val="Análisis Mes"/>
      <sheetName val="Análisis Año"/>
      <sheetName val="Activos pasivos"/>
      <sheetName val="Estado de Resultado2"/>
      <sheetName val="Dist. seguros total"/>
      <sheetName val="Argentina"/>
      <sheetName val="CONSUMO"/>
      <sheetName val="Asesoria RRHH"/>
      <sheetName val="ICE_C"/>
      <sheetName val="Exámen de Patrim."/>
      <sheetName val="Parámetros"/>
      <sheetName val="PARAMETROS"/>
      <sheetName val="BANCO"/>
      <sheetName val="Param"/>
      <sheetName val="Detalle Otros Flujo"/>
      <sheetName val="HOJADECONSOLIDACION"/>
      <sheetName val="Input"/>
      <sheetName val="9.costoactivos OK"/>
      <sheetName val="Cta5105"/>
      <sheetName val="Cta5205"/>
      <sheetName val="Cta7305"/>
      <sheetName val="Prov  y Cast"/>
      <sheetName val="G L P  FINAL"/>
      <sheetName val="CtaContables"/>
      <sheetName val="ppal"/>
      <sheetName val="OBRAS SES"/>
      <sheetName val="Otras inver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entarios"/>
      <sheetName val="NEGOCIO FINANCIERO"/>
      <sheetName val="RIESGO BANCARIO"/>
      <sheetName val="EXPLICACION"/>
      <sheetName val="BONOS INTERNACIONALES"/>
      <sheetName val="BONOS LOCAL"/>
      <sheetName val="liquidez"/>
      <sheetName val="CP LOCAL"/>
      <sheetName val="PTOS.BANCARIOS"/>
      <sheetName val="CP INTERNACIONAL"/>
      <sheetName val="PTOS. OFICIALES"/>
      <sheetName val="FINANC.PROYECT."/>
      <sheetName val="OTROS"/>
      <sheetName val="LINEAS CDO."/>
      <sheetName val="LEASING"/>
      <sheetName val="OTRA FINANC.BANC."/>
      <sheetName val="PTOS.INTEREMPRESA"/>
      <sheetName val="CDOS.INTEREMPRESA"/>
      <sheetName val="OTRA FINANC.INTEREMPRESA"/>
      <sheetName val="ESTRUC.DEUDA M.LOCAL"/>
      <sheetName val="TIPOLOGIA"/>
      <sheetName val="ESTRUC.DEUDA USD"/>
      <sheetName val="FINANC.PROVEED."/>
      <sheetName val="Vencim.Tipología"/>
      <sheetName val="EvoluciónDeuda"/>
      <sheetName val="AMORT"/>
      <sheetName val="calculos"/>
      <sheetName val="Conciliacion"/>
      <sheetName val="T01"/>
      <sheetName val="T02"/>
      <sheetName val="T03eni"/>
      <sheetName val="T03pang"/>
      <sheetName val="T03peh"/>
      <sheetName val="T03isidr"/>
      <sheetName val="T03celt"/>
      <sheetName val="T03enig"/>
      <sheetName val="T03tunel"/>
      <sheetName val="T03ingend"/>
      <sheetName val="LINEAS CDO"/>
      <sheetName val="RelacOvers"/>
      <sheetName val="RelacConos"/>
      <sheetName val="Riesgo contrapartida"/>
      <sheetName val="FORMATO"/>
      <sheetName val="INSTRUCTIVO CUADRE CONT-FIN"/>
      <sheetName val="VENCIMIENTOS"/>
      <sheetName val="VENCIMIENTOSAJUSTES"/>
      <sheetName val="AJUSTES IFRS"/>
      <sheetName val="CUADRE ENEL"/>
      <sheetName val="HOJA CUADRE"/>
      <sheetName val="CUADRE GF CON TERCEROS"/>
      <sheetName val="liquidez "/>
      <sheetName val="liquidez mar09"/>
      <sheetName val="Edelnorc"/>
      <sheetName val="liquidez feb09"/>
      <sheetName val="liquidez julio09 "/>
      <sheetName val="liquidez agosto09"/>
      <sheetName val="DETALLE OPERACIONES"/>
      <sheetName val="tran"/>
      <sheetName val="BD"/>
      <sheetName val="Otras inversiones"/>
      <sheetName val="Datos"/>
      <sheetName val="PORTAFOLIO EMGESA"/>
      <sheetName val="Resumen"/>
      <sheetName val="ANEXO_05"/>
      <sheetName val="Renta Presuntiv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T2">
            <v>2.8559999999999999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Ctas. X C y P relac"/>
      <sheetName val="Inv. en Emp. Relacionada"/>
      <sheetName val="Efectos en Resultado EERR"/>
      <sheetName val="Interes Minoritario"/>
      <sheetName val="Dividendos por pagar"/>
      <sheetName val="Efecto Bonos Cerj"/>
      <sheetName val="otros ing. f. de explotac"/>
      <sheetName val="Activos pasivos"/>
      <sheetName val="Estado de Resultado2"/>
      <sheetName val="empresa"/>
      <sheetName val="Análisis"/>
      <sheetName val="Detalle Otros Fluj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Cuadratura"/>
      <sheetName val="Estado de Resultado"/>
      <sheetName val="Estado de Resultado (FECU)"/>
      <sheetName val="Activos Regulados"/>
      <sheetName val="Inversiones"/>
      <sheetName val="Ctas. X C y P relac"/>
      <sheetName val="Interes Minoritario"/>
      <sheetName val="Dividendos por pagar"/>
      <sheetName val="Participaciones"/>
      <sheetName val="Participaciones1"/>
      <sheetName val="Impuesto"/>
      <sheetName val="Efectos en EERR"/>
      <sheetName val="Asientos Balance"/>
      <sheetName val="Asientos Resultados"/>
      <sheetName val="Análisis Mes"/>
      <sheetName val="Análisis Año"/>
      <sheetName val="Activos pasivos"/>
      <sheetName val="Estado de Resultado2"/>
      <sheetName val="C-ANEXAS"/>
      <sheetName val="VPP  A II-8"/>
      <sheetName val="XREF"/>
      <sheetName val="Parámetros"/>
      <sheetName val="SSCC"/>
      <sheetName val="Consolidado Ch$ 12-2008 Endesa"/>
      <sheetName val="Consolidado%20Ch$%2012-2008%20E"/>
      <sheetName val="Consolidado Ch$ 12-2008 Endesa.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lance"/>
      <sheetName val="Resultados"/>
      <sheetName val="Resultados (resumido)"/>
      <sheetName val="Asientos de Eliminación"/>
      <sheetName val="Ctas. X C y P relac"/>
      <sheetName val="Cuadro 37"/>
      <sheetName val="Inversiones"/>
      <sheetName val="Int. Minor."/>
      <sheetName val="Participaciones"/>
      <sheetName val="SS relac"/>
      <sheetName val="DC"/>
      <sheetName val="Conciliación Rsvas, DC y R°"/>
      <sheetName val="Cuadratura"/>
      <sheetName val="CMRESU99"/>
      <sheetName val="Impuestos Diferidos "/>
      <sheetName val="Distribución Chile"/>
      <sheetName val="Resumen"/>
    </sheetNames>
    <sheetDataSet>
      <sheetData sheetId="0" refreshError="1"/>
      <sheetData sheetId="1" refreshError="1">
        <row r="4">
          <cell r="C4" t="str">
            <v>ENERSIS</v>
          </cell>
          <cell r="D4" t="str">
            <v>CHILECTRA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Resultado"/>
      <sheetName val="Estado de Resultado (FECU)"/>
      <sheetName val="Asientos eliminación"/>
      <sheetName val="Inversiones"/>
      <sheetName val="AJUSTES"/>
      <sheetName val="Nota "/>
      <sheetName val="Int. Minor."/>
      <sheetName val="AMPLA"/>
      <sheetName val="AMPLA INV"/>
      <sheetName val="CDSA"/>
      <sheetName val="CGTF"/>
      <sheetName val="CIEN"/>
      <sheetName val="CTM"/>
      <sheetName val="ENDESA BRASIL"/>
      <sheetName val="INVESTLUZ IND"/>
      <sheetName val="COELCE"/>
      <sheetName val="TESA"/>
      <sheetName val="Impuestos"/>
      <sheetName val="Dividendos por pagar "/>
      <sheetName val="otros ing. f. de explotac"/>
      <sheetName val="otros egr f. explotac."/>
      <sheetName val="Ctas. X C y P relac"/>
      <sheetName val="Efectos en EERR"/>
      <sheetName val="Análisis mensual"/>
      <sheetName val="Análisis anual"/>
      <sheetName val="Activos pasivos"/>
      <sheetName val="Estado de Resultado"/>
      <sheetName val="ESTADOS FINANCIEROS"/>
      <sheetName val="Balance"/>
      <sheetName val="LBO"/>
      <sheetName val="P.P.B. 2002"/>
      <sheetName val="N° BENEF 2003"/>
      <sheetName val="N° COTIZ 2003"/>
      <sheetName val="N° COTIZ 2002"/>
      <sheetName val="N° BENEF 2002"/>
      <sheetName val="MONTO COTIZ 2002"/>
      <sheetName val="graf2"/>
      <sheetName val="graf"/>
      <sheetName val="graf3"/>
      <sheetName val="MONTO COTIZ 2003"/>
    </sheetNames>
    <sheetDataSet>
      <sheetData sheetId="0" refreshError="1"/>
      <sheetData sheetId="1" refreshError="1">
        <row r="4">
          <cell r="A4">
            <v>39447</v>
          </cell>
        </row>
        <row r="7">
          <cell r="A7" t="str">
            <v>BALANCE GENERAL CONSOLIDADO NIIF GRUPO ENDESA BRASIL DESGLOSADO POR FILIAL</v>
          </cell>
        </row>
        <row r="9">
          <cell r="C9" t="str">
            <v>ENDESA BRASIL</v>
          </cell>
          <cell r="D9" t="str">
            <v>CGTF</v>
          </cell>
          <cell r="E9" t="str">
            <v>CACHOEIRA DOURADA</v>
          </cell>
          <cell r="F9" t="str">
            <v>CIEN</v>
          </cell>
          <cell r="G9" t="str">
            <v>TESA</v>
          </cell>
          <cell r="H9" t="str">
            <v>CTM</v>
          </cell>
          <cell r="I9" t="str">
            <v>INVESTLUZ</v>
          </cell>
          <cell r="J9" t="str">
            <v>COELCE</v>
          </cell>
          <cell r="K9" t="str">
            <v>AMPLA</v>
          </cell>
          <cell r="L9" t="str">
            <v>AMPLA INVESTIMENTOS</v>
          </cell>
          <cell r="M9" t="str">
            <v>SUB - TOTAL</v>
          </cell>
          <cell r="N9" t="str">
            <v>AJUSTES DE CONSOLIDACION</v>
          </cell>
          <cell r="O9" t="str">
            <v xml:space="preserve">RECLASIFICACIONES
</v>
          </cell>
          <cell r="P9" t="str">
            <v>CONSOLIDADO IFRS AÑO 2007</v>
          </cell>
          <cell r="R9" t="str">
            <v>CONSOLIDADO GAAP CHILENO AÑO 2007</v>
          </cell>
          <cell r="T9" t="str">
            <v>Diferencia</v>
          </cell>
          <cell r="W9" t="str">
            <v>CONSOLIDADO GAAP CHILENO AÑO 2006</v>
          </cell>
        </row>
        <row r="10">
          <cell r="W10" t="str">
            <v>(actualizado a 2007)</v>
          </cell>
        </row>
        <row r="11">
          <cell r="C11" t="str">
            <v>M$ (Chilenos)</v>
          </cell>
          <cell r="D11" t="str">
            <v>M$ (Chilenos)</v>
          </cell>
          <cell r="E11" t="str">
            <v>M$ (Chilenos)</v>
          </cell>
          <cell r="F11" t="str">
            <v>M$ (Chilenos)</v>
          </cell>
          <cell r="H11" t="str">
            <v>M$ (Chilenos)</v>
          </cell>
          <cell r="I11" t="str">
            <v>M$ (Chilenos)</v>
          </cell>
          <cell r="J11" t="str">
            <v>M$ (Chilenos)</v>
          </cell>
          <cell r="K11" t="str">
            <v>M$ (Chilenos)</v>
          </cell>
          <cell r="L11" t="str">
            <v>M$ (Chilenos)</v>
          </cell>
          <cell r="M11" t="str">
            <v>M$ (Chilenos)</v>
          </cell>
          <cell r="N11" t="str">
            <v>M$ (Chilenos)</v>
          </cell>
          <cell r="P11" t="str">
            <v>M$ (Chilenos)</v>
          </cell>
          <cell r="W11" t="str">
            <v>M$ (Chilenos)</v>
          </cell>
        </row>
        <row r="13">
          <cell r="A13" t="str">
            <v>ACTIVO CIRCULANTE:</v>
          </cell>
        </row>
        <row r="15">
          <cell r="A15" t="str">
            <v>Disponible</v>
          </cell>
          <cell r="C15">
            <v>4661051</v>
          </cell>
          <cell r="D15">
            <v>54161</v>
          </cell>
          <cell r="E15">
            <v>11925</v>
          </cell>
          <cell r="F15">
            <v>42236</v>
          </cell>
          <cell r="G15">
            <v>58624</v>
          </cell>
          <cell r="H15">
            <v>67769</v>
          </cell>
          <cell r="I15">
            <v>11247486</v>
          </cell>
          <cell r="J15">
            <v>3465500</v>
          </cell>
          <cell r="K15">
            <v>19909433</v>
          </cell>
          <cell r="L15">
            <v>165616</v>
          </cell>
          <cell r="M15">
            <v>39683801</v>
          </cell>
          <cell r="P15">
            <v>39683801</v>
          </cell>
          <cell r="R15">
            <v>39683800</v>
          </cell>
          <cell r="T15">
            <v>1</v>
          </cell>
          <cell r="W15">
            <v>63488245</v>
          </cell>
        </row>
        <row r="16">
          <cell r="A16" t="str">
            <v>Depósitos a plazo</v>
          </cell>
          <cell r="C16">
            <v>911383</v>
          </cell>
          <cell r="D16">
            <v>68831190</v>
          </cell>
          <cell r="E16">
            <v>27618140</v>
          </cell>
          <cell r="F16">
            <v>20177709</v>
          </cell>
          <cell r="G16">
            <v>1992008</v>
          </cell>
          <cell r="H16">
            <v>7423616</v>
          </cell>
          <cell r="I16">
            <v>5285052</v>
          </cell>
          <cell r="J16">
            <v>2815</v>
          </cell>
          <cell r="K16">
            <v>110328838</v>
          </cell>
          <cell r="L16">
            <v>12215166</v>
          </cell>
          <cell r="M16">
            <v>254785917</v>
          </cell>
          <cell r="P16">
            <v>254785917</v>
          </cell>
          <cell r="R16">
            <v>254785917</v>
          </cell>
          <cell r="T16">
            <v>0</v>
          </cell>
          <cell r="W16">
            <v>157310622</v>
          </cell>
        </row>
        <row r="17">
          <cell r="A17" t="str">
            <v>Valores negociables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66119</v>
          </cell>
          <cell r="H17">
            <v>0</v>
          </cell>
          <cell r="K17">
            <v>0</v>
          </cell>
          <cell r="M17">
            <v>66119</v>
          </cell>
          <cell r="P17">
            <v>66119</v>
          </cell>
          <cell r="R17">
            <v>66119</v>
          </cell>
          <cell r="T17">
            <v>0</v>
          </cell>
          <cell r="W17">
            <v>133108</v>
          </cell>
        </row>
        <row r="18">
          <cell r="A18" t="str">
            <v>Deudores por venta</v>
          </cell>
          <cell r="C18">
            <v>0</v>
          </cell>
          <cell r="D18">
            <v>287699</v>
          </cell>
          <cell r="E18">
            <v>64690606</v>
          </cell>
          <cell r="F18">
            <v>43608060</v>
          </cell>
          <cell r="G18">
            <v>0</v>
          </cell>
          <cell r="H18">
            <v>0</v>
          </cell>
          <cell r="I18">
            <v>0</v>
          </cell>
          <cell r="J18">
            <v>104593437</v>
          </cell>
          <cell r="K18">
            <v>189128850</v>
          </cell>
          <cell r="M18">
            <v>402308652</v>
          </cell>
          <cell r="P18">
            <v>402308652</v>
          </cell>
          <cell r="R18">
            <v>402308653</v>
          </cell>
          <cell r="T18">
            <v>-1</v>
          </cell>
          <cell r="W18">
            <v>358494320</v>
          </cell>
        </row>
        <row r="19">
          <cell r="A19" t="str">
            <v>Documentos cobrar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7200423</v>
          </cell>
          <cell r="K19">
            <v>0</v>
          </cell>
          <cell r="M19">
            <v>7200423</v>
          </cell>
          <cell r="P19">
            <v>7200423</v>
          </cell>
          <cell r="R19">
            <v>7200423</v>
          </cell>
          <cell r="T19">
            <v>0</v>
          </cell>
          <cell r="W19">
            <v>4785985</v>
          </cell>
        </row>
        <row r="20">
          <cell r="A20" t="str">
            <v>Deudores varios</v>
          </cell>
          <cell r="C20">
            <v>22513537</v>
          </cell>
          <cell r="D20">
            <v>81988</v>
          </cell>
          <cell r="E20">
            <v>90929</v>
          </cell>
          <cell r="F20">
            <v>70556</v>
          </cell>
          <cell r="G20">
            <v>8806</v>
          </cell>
          <cell r="H20">
            <v>1351</v>
          </cell>
          <cell r="I20">
            <v>0</v>
          </cell>
          <cell r="J20">
            <v>5847824</v>
          </cell>
          <cell r="K20">
            <v>15227469</v>
          </cell>
          <cell r="L20">
            <v>49416</v>
          </cell>
          <cell r="M20">
            <v>43891876</v>
          </cell>
          <cell r="N20">
            <v>-22442037</v>
          </cell>
          <cell r="P20">
            <v>21449839</v>
          </cell>
          <cell r="R20">
            <v>21582778</v>
          </cell>
          <cell r="T20">
            <v>-132939</v>
          </cell>
          <cell r="W20">
            <v>23477635</v>
          </cell>
        </row>
        <row r="21">
          <cell r="A21" t="str">
            <v>Doctos y ctas por cobrar emp. relacionadas</v>
          </cell>
          <cell r="C21">
            <v>62849956</v>
          </cell>
          <cell r="D21">
            <v>27426837</v>
          </cell>
          <cell r="E21">
            <v>1469801</v>
          </cell>
          <cell r="F21">
            <v>4130647</v>
          </cell>
          <cell r="G21">
            <v>3674649</v>
          </cell>
          <cell r="H21">
            <v>8042194</v>
          </cell>
          <cell r="I21">
            <v>0</v>
          </cell>
          <cell r="K21">
            <v>0</v>
          </cell>
          <cell r="M21">
            <v>107594084</v>
          </cell>
          <cell r="N21">
            <v>-96362667</v>
          </cell>
          <cell r="P21">
            <v>11231417</v>
          </cell>
          <cell r="R21">
            <v>11231417</v>
          </cell>
          <cell r="T21">
            <v>0</v>
          </cell>
          <cell r="W21">
            <v>7608137</v>
          </cell>
        </row>
        <row r="22">
          <cell r="A22" t="str">
            <v>Existencias</v>
          </cell>
          <cell r="C22">
            <v>0</v>
          </cell>
          <cell r="D22">
            <v>0</v>
          </cell>
          <cell r="E22">
            <v>19876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143338</v>
          </cell>
          <cell r="K22">
            <v>1574673</v>
          </cell>
          <cell r="M22">
            <v>1737887</v>
          </cell>
          <cell r="P22">
            <v>1737887</v>
          </cell>
          <cell r="R22">
            <v>1737887</v>
          </cell>
          <cell r="T22">
            <v>0</v>
          </cell>
          <cell r="W22">
            <v>1277766</v>
          </cell>
        </row>
        <row r="23">
          <cell r="A23" t="str">
            <v>Impuestos por recuperar</v>
          </cell>
          <cell r="C23">
            <v>1898398</v>
          </cell>
          <cell r="D23">
            <v>0</v>
          </cell>
          <cell r="E23">
            <v>0</v>
          </cell>
          <cell r="F23">
            <v>4391017</v>
          </cell>
          <cell r="G23">
            <v>514</v>
          </cell>
          <cell r="H23">
            <v>3320</v>
          </cell>
          <cell r="I23">
            <v>4015095</v>
          </cell>
          <cell r="J23">
            <v>14927092</v>
          </cell>
          <cell r="K23">
            <v>41561200</v>
          </cell>
          <cell r="M23">
            <v>66796636</v>
          </cell>
          <cell r="N23">
            <v>-3407619</v>
          </cell>
          <cell r="O23">
            <v>-1084574</v>
          </cell>
          <cell r="P23">
            <v>62304443</v>
          </cell>
          <cell r="R23">
            <v>62304443</v>
          </cell>
          <cell r="T23">
            <v>0</v>
          </cell>
          <cell r="W23">
            <v>45735225</v>
          </cell>
        </row>
        <row r="24">
          <cell r="A24" t="str">
            <v>Gastos pagados por anticipado</v>
          </cell>
          <cell r="C24">
            <v>0</v>
          </cell>
          <cell r="D24">
            <v>1040488</v>
          </cell>
          <cell r="E24">
            <v>140123</v>
          </cell>
          <cell r="F24">
            <v>158011</v>
          </cell>
          <cell r="G24">
            <v>0</v>
          </cell>
          <cell r="H24">
            <v>0</v>
          </cell>
          <cell r="I24">
            <v>0</v>
          </cell>
          <cell r="J24">
            <v>32300749</v>
          </cell>
          <cell r="K24">
            <v>9587699</v>
          </cell>
          <cell r="M24">
            <v>43227070</v>
          </cell>
          <cell r="P24">
            <v>43227070</v>
          </cell>
          <cell r="R24">
            <v>43227070</v>
          </cell>
          <cell r="T24">
            <v>0</v>
          </cell>
          <cell r="W24">
            <v>47385019</v>
          </cell>
        </row>
        <row r="25">
          <cell r="A25" t="str">
            <v>Impuestos diferidos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985595</v>
          </cell>
          <cell r="H25">
            <v>425659</v>
          </cell>
          <cell r="I25">
            <v>0</v>
          </cell>
          <cell r="J25">
            <v>7672802</v>
          </cell>
          <cell r="K25">
            <v>16541733</v>
          </cell>
          <cell r="M25">
            <v>25625789</v>
          </cell>
          <cell r="N25">
            <v>0</v>
          </cell>
          <cell r="O25">
            <v>1083891</v>
          </cell>
          <cell r="P25">
            <v>26709680</v>
          </cell>
          <cell r="R25">
            <v>26709680</v>
          </cell>
          <cell r="T25">
            <v>0</v>
          </cell>
          <cell r="W25">
            <v>13535604</v>
          </cell>
        </row>
        <row r="26">
          <cell r="A26" t="str">
            <v>Otros activos circulantes</v>
          </cell>
          <cell r="C26">
            <v>0</v>
          </cell>
          <cell r="D26">
            <v>1134897</v>
          </cell>
          <cell r="E26">
            <v>4502320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30112243</v>
          </cell>
          <cell r="K26">
            <v>798438</v>
          </cell>
          <cell r="M26">
            <v>36547898</v>
          </cell>
          <cell r="O26">
            <v>-626477</v>
          </cell>
          <cell r="P26">
            <v>35921421</v>
          </cell>
          <cell r="R26">
            <v>35921421</v>
          </cell>
          <cell r="T26">
            <v>0</v>
          </cell>
          <cell r="W26">
            <v>12320385</v>
          </cell>
        </row>
        <row r="27">
          <cell r="A27" t="str">
            <v>Contratos de leasing (neto)</v>
          </cell>
          <cell r="G27">
            <v>0</v>
          </cell>
          <cell r="H27">
            <v>0</v>
          </cell>
          <cell r="M27">
            <v>0</v>
          </cell>
          <cell r="P27">
            <v>0</v>
          </cell>
          <cell r="R27">
            <v>0</v>
          </cell>
          <cell r="T27">
            <v>0</v>
          </cell>
          <cell r="W27">
            <v>0</v>
          </cell>
        </row>
        <row r="28">
          <cell r="A28" t="str">
            <v>Activos para leasing (neto)</v>
          </cell>
          <cell r="G28">
            <v>0</v>
          </cell>
          <cell r="H28">
            <v>0</v>
          </cell>
          <cell r="M28">
            <v>0</v>
          </cell>
          <cell r="P28">
            <v>0</v>
          </cell>
          <cell r="R28">
            <v>0</v>
          </cell>
          <cell r="T28">
            <v>0</v>
          </cell>
          <cell r="W28">
            <v>0</v>
          </cell>
        </row>
        <row r="31">
          <cell r="A31" t="str">
            <v xml:space="preserve">    Total Activo Circulante</v>
          </cell>
          <cell r="C31">
            <v>92834325</v>
          </cell>
          <cell r="D31">
            <v>98857260</v>
          </cell>
          <cell r="E31">
            <v>98543720</v>
          </cell>
          <cell r="F31">
            <v>72578236</v>
          </cell>
          <cell r="G31">
            <v>6786315</v>
          </cell>
          <cell r="H31">
            <v>15963909</v>
          </cell>
          <cell r="I31">
            <v>20547633</v>
          </cell>
          <cell r="J31">
            <v>206266223</v>
          </cell>
          <cell r="K31">
            <v>404658333</v>
          </cell>
          <cell r="L31">
            <v>12430198</v>
          </cell>
          <cell r="M31">
            <v>1029466152</v>
          </cell>
          <cell r="N31">
            <v>-122212323</v>
          </cell>
          <cell r="O31">
            <v>-627160</v>
          </cell>
          <cell r="P31">
            <v>906626669</v>
          </cell>
          <cell r="R31">
            <v>906759608</v>
          </cell>
          <cell r="T31">
            <v>-132939</v>
          </cell>
          <cell r="W31">
            <v>735552051</v>
          </cell>
        </row>
        <row r="33">
          <cell r="A33" t="str">
            <v>ACTIVO FIJO:</v>
          </cell>
        </row>
        <row r="35">
          <cell r="A35" t="str">
            <v xml:space="preserve">Terrenos </v>
          </cell>
          <cell r="C35">
            <v>0</v>
          </cell>
          <cell r="D35">
            <v>176893</v>
          </cell>
          <cell r="E35">
            <v>430307</v>
          </cell>
          <cell r="F35">
            <v>2889912</v>
          </cell>
          <cell r="G35">
            <v>0</v>
          </cell>
          <cell r="H35">
            <v>0</v>
          </cell>
          <cell r="I35">
            <v>0</v>
          </cell>
          <cell r="J35">
            <v>933459</v>
          </cell>
          <cell r="K35">
            <v>31098849</v>
          </cell>
          <cell r="M35">
            <v>35529420</v>
          </cell>
          <cell r="P35">
            <v>35529420</v>
          </cell>
          <cell r="R35">
            <v>35529420</v>
          </cell>
          <cell r="T35">
            <v>0</v>
          </cell>
          <cell r="W35">
            <v>35727049</v>
          </cell>
        </row>
        <row r="36">
          <cell r="A36" t="str">
            <v>Construcciones y obras de infraestructura</v>
          </cell>
          <cell r="C36">
            <v>0</v>
          </cell>
          <cell r="D36">
            <v>165312665</v>
          </cell>
          <cell r="E36">
            <v>273568411</v>
          </cell>
          <cell r="F36">
            <v>306206792</v>
          </cell>
          <cell r="G36">
            <v>11850740</v>
          </cell>
          <cell r="H36">
            <v>11397730</v>
          </cell>
          <cell r="I36">
            <v>0</v>
          </cell>
          <cell r="J36">
            <v>-116360319</v>
          </cell>
          <cell r="K36">
            <v>978319146</v>
          </cell>
          <cell r="M36">
            <v>1630295165</v>
          </cell>
          <cell r="P36">
            <v>1630295165</v>
          </cell>
          <cell r="R36">
            <v>1816354300</v>
          </cell>
          <cell r="T36">
            <v>-186059135</v>
          </cell>
          <cell r="W36">
            <v>1939810939</v>
          </cell>
        </row>
        <row r="37">
          <cell r="A37" t="str">
            <v>Máquinas y equipos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718320773</v>
          </cell>
          <cell r="K37">
            <v>0</v>
          </cell>
          <cell r="M37">
            <v>718320773</v>
          </cell>
          <cell r="P37">
            <v>718320773</v>
          </cell>
          <cell r="R37">
            <v>718320773</v>
          </cell>
          <cell r="T37">
            <v>0</v>
          </cell>
          <cell r="W37">
            <v>746893397</v>
          </cell>
        </row>
        <row r="38">
          <cell r="A38" t="str">
            <v>Otros activos fijos</v>
          </cell>
          <cell r="C38">
            <v>704603</v>
          </cell>
          <cell r="D38">
            <v>1595017</v>
          </cell>
          <cell r="E38">
            <v>6795468</v>
          </cell>
          <cell r="F38">
            <v>26554795</v>
          </cell>
          <cell r="G38">
            <v>5385</v>
          </cell>
          <cell r="H38">
            <v>135538</v>
          </cell>
          <cell r="I38">
            <v>0</v>
          </cell>
          <cell r="J38">
            <v>71270296</v>
          </cell>
          <cell r="K38">
            <v>49185947</v>
          </cell>
          <cell r="M38">
            <v>156247049</v>
          </cell>
          <cell r="P38">
            <v>156247049</v>
          </cell>
          <cell r="R38">
            <v>156247050</v>
          </cell>
          <cell r="T38">
            <v>-1</v>
          </cell>
          <cell r="W38">
            <v>245661641</v>
          </cell>
        </row>
        <row r="39">
          <cell r="A39" t="str">
            <v>Mayor valor retasación tec. activo fijo (neto)</v>
          </cell>
          <cell r="C39">
            <v>0</v>
          </cell>
          <cell r="D39">
            <v>0</v>
          </cell>
          <cell r="E39">
            <v>93164391</v>
          </cell>
          <cell r="F39">
            <v>0</v>
          </cell>
          <cell r="G39">
            <v>0</v>
          </cell>
          <cell r="H39">
            <v>0</v>
          </cell>
          <cell r="K39">
            <v>0</v>
          </cell>
          <cell r="M39">
            <v>93164391</v>
          </cell>
          <cell r="P39">
            <v>93164391</v>
          </cell>
          <cell r="R39">
            <v>93164391</v>
          </cell>
          <cell r="T39">
            <v>0</v>
          </cell>
          <cell r="W39">
            <v>107681188</v>
          </cell>
        </row>
        <row r="41">
          <cell r="A41" t="str">
            <v xml:space="preserve">    Sub - Total</v>
          </cell>
          <cell r="C41">
            <v>704603</v>
          </cell>
          <cell r="D41">
            <v>167084575</v>
          </cell>
          <cell r="E41">
            <v>373958577</v>
          </cell>
          <cell r="F41">
            <v>335651499</v>
          </cell>
          <cell r="G41">
            <v>11856125</v>
          </cell>
          <cell r="H41">
            <v>11533268</v>
          </cell>
          <cell r="I41">
            <v>0</v>
          </cell>
          <cell r="J41">
            <v>674164209</v>
          </cell>
          <cell r="K41">
            <v>1058603942</v>
          </cell>
          <cell r="L41">
            <v>0</v>
          </cell>
          <cell r="M41">
            <v>2633556798</v>
          </cell>
          <cell r="N41">
            <v>0</v>
          </cell>
          <cell r="O41">
            <v>0</v>
          </cell>
          <cell r="P41">
            <v>2633556798</v>
          </cell>
          <cell r="R41">
            <v>2819615934</v>
          </cell>
          <cell r="T41">
            <v>-186059136</v>
          </cell>
          <cell r="W41">
            <v>3075774214</v>
          </cell>
        </row>
        <row r="43">
          <cell r="A43" t="str">
            <v>Depreciaciones acumuladas</v>
          </cell>
          <cell r="C43">
            <v>-66019</v>
          </cell>
          <cell r="D43">
            <v>-16748174</v>
          </cell>
          <cell r="E43">
            <v>-234540527</v>
          </cell>
          <cell r="F43">
            <v>-60727411</v>
          </cell>
          <cell r="G43">
            <v>-6271390</v>
          </cell>
          <cell r="H43">
            <v>-7802265</v>
          </cell>
          <cell r="I43">
            <v>0</v>
          </cell>
          <cell r="J43">
            <v>-193489784</v>
          </cell>
          <cell r="K43">
            <v>-392654558</v>
          </cell>
          <cell r="M43">
            <v>-912300128</v>
          </cell>
          <cell r="P43">
            <v>-912300128</v>
          </cell>
          <cell r="R43">
            <v>-992629367</v>
          </cell>
          <cell r="T43">
            <v>80329239</v>
          </cell>
          <cell r="W43">
            <v>-1041164537</v>
          </cell>
        </row>
        <row r="45">
          <cell r="A45" t="str">
            <v>Total activo fijo neto</v>
          </cell>
          <cell r="C45">
            <v>638584</v>
          </cell>
          <cell r="D45">
            <v>150336401</v>
          </cell>
          <cell r="E45">
            <v>139418050</v>
          </cell>
          <cell r="F45">
            <v>274924088</v>
          </cell>
          <cell r="G45">
            <v>5584735</v>
          </cell>
          <cell r="H45">
            <v>3731003</v>
          </cell>
          <cell r="I45">
            <v>0</v>
          </cell>
          <cell r="J45">
            <v>480674425</v>
          </cell>
          <cell r="K45">
            <v>665949384</v>
          </cell>
          <cell r="L45">
            <v>0</v>
          </cell>
          <cell r="M45">
            <v>1721256670</v>
          </cell>
          <cell r="N45">
            <v>0</v>
          </cell>
          <cell r="O45">
            <v>0</v>
          </cell>
          <cell r="P45">
            <v>1721256670</v>
          </cell>
          <cell r="R45">
            <v>1826986567</v>
          </cell>
          <cell r="T45">
            <v>-105729897</v>
          </cell>
          <cell r="W45">
            <v>2034609677</v>
          </cell>
        </row>
        <row r="48">
          <cell r="A48" t="str">
            <v>OTROS ACTIVOS:</v>
          </cell>
        </row>
        <row r="50">
          <cell r="A50" t="str">
            <v>Inversiones en empresas relacionadas</v>
          </cell>
          <cell r="C50">
            <v>891952023</v>
          </cell>
          <cell r="D50">
            <v>0</v>
          </cell>
          <cell r="E50">
            <v>0</v>
          </cell>
          <cell r="F50">
            <v>-1869821</v>
          </cell>
          <cell r="G50">
            <v>0</v>
          </cell>
          <cell r="H50">
            <v>0</v>
          </cell>
          <cell r="I50">
            <v>159216409</v>
          </cell>
          <cell r="K50">
            <v>0</v>
          </cell>
          <cell r="L50">
            <v>108792637</v>
          </cell>
          <cell r="M50">
            <v>1158091248</v>
          </cell>
          <cell r="N50">
            <v>-1158091248</v>
          </cell>
          <cell r="P50">
            <v>0</v>
          </cell>
          <cell r="R50">
            <v>0</v>
          </cell>
          <cell r="T50">
            <v>0</v>
          </cell>
          <cell r="W50">
            <v>0</v>
          </cell>
        </row>
        <row r="51">
          <cell r="A51" t="str">
            <v>Inversiones en otras sociedades</v>
          </cell>
          <cell r="C51">
            <v>2805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M51">
            <v>2805</v>
          </cell>
          <cell r="P51">
            <v>2805</v>
          </cell>
          <cell r="R51">
            <v>2805</v>
          </cell>
          <cell r="T51">
            <v>0</v>
          </cell>
          <cell r="W51">
            <v>2674</v>
          </cell>
        </row>
        <row r="52">
          <cell r="A52" t="str">
            <v>Menor valor de inversiones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120062837</v>
          </cell>
          <cell r="K52">
            <v>0</v>
          </cell>
          <cell r="M52">
            <v>120062837</v>
          </cell>
          <cell r="P52">
            <v>120062837</v>
          </cell>
          <cell r="R52">
            <v>0</v>
          </cell>
          <cell r="T52">
            <v>120062837</v>
          </cell>
          <cell r="W52">
            <v>0</v>
          </cell>
        </row>
        <row r="53">
          <cell r="A53" t="str">
            <v>Mayor valor de inversiones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K53">
            <v>0</v>
          </cell>
          <cell r="M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W53">
            <v>0</v>
          </cell>
        </row>
        <row r="54">
          <cell r="A54" t="str">
            <v>Deudores a largo plazo</v>
          </cell>
          <cell r="C54">
            <v>0</v>
          </cell>
          <cell r="D54">
            <v>0</v>
          </cell>
          <cell r="E54">
            <v>13913</v>
          </cell>
          <cell r="F54">
            <v>0</v>
          </cell>
          <cell r="G54">
            <v>1554640</v>
          </cell>
          <cell r="H54">
            <v>679541</v>
          </cell>
          <cell r="I54">
            <v>0</v>
          </cell>
          <cell r="J54">
            <v>5903206</v>
          </cell>
          <cell r="K54">
            <v>23785365</v>
          </cell>
          <cell r="M54">
            <v>31936665</v>
          </cell>
          <cell r="P54">
            <v>31936665</v>
          </cell>
          <cell r="R54">
            <v>31936665</v>
          </cell>
          <cell r="T54">
            <v>0</v>
          </cell>
          <cell r="W54">
            <v>62285827</v>
          </cell>
        </row>
        <row r="55">
          <cell r="A55" t="str">
            <v>Doctos y ctas por cobrar a emp. relacionadas</v>
          </cell>
          <cell r="C55">
            <v>0</v>
          </cell>
          <cell r="D55">
            <v>29328435</v>
          </cell>
          <cell r="E55">
            <v>0</v>
          </cell>
          <cell r="F55">
            <v>37619045</v>
          </cell>
          <cell r="G55">
            <v>0</v>
          </cell>
          <cell r="H55">
            <v>0</v>
          </cell>
          <cell r="I55">
            <v>0</v>
          </cell>
          <cell r="K55">
            <v>39491898</v>
          </cell>
          <cell r="L55">
            <v>87312648</v>
          </cell>
          <cell r="M55">
            <v>193752026</v>
          </cell>
          <cell r="N55">
            <v>-67354894</v>
          </cell>
          <cell r="P55">
            <v>126397132</v>
          </cell>
          <cell r="R55">
            <v>126397132</v>
          </cell>
          <cell r="T55">
            <v>0</v>
          </cell>
          <cell r="W55">
            <v>133131389</v>
          </cell>
        </row>
        <row r="56">
          <cell r="A56" t="str">
            <v>Impuestos diferidos</v>
          </cell>
          <cell r="C56">
            <v>0</v>
          </cell>
          <cell r="D56">
            <v>9215819</v>
          </cell>
          <cell r="E56">
            <v>338382</v>
          </cell>
          <cell r="F56">
            <v>10112208</v>
          </cell>
          <cell r="G56">
            <v>0</v>
          </cell>
          <cell r="H56">
            <v>0</v>
          </cell>
          <cell r="I56">
            <v>0</v>
          </cell>
          <cell r="K56">
            <v>103303937</v>
          </cell>
          <cell r="M56">
            <v>122970346</v>
          </cell>
          <cell r="N56">
            <v>-3909844</v>
          </cell>
          <cell r="O56">
            <v>-6797695</v>
          </cell>
          <cell r="P56">
            <v>112262807</v>
          </cell>
          <cell r="R56">
            <v>112262807</v>
          </cell>
          <cell r="T56">
            <v>0</v>
          </cell>
          <cell r="W56">
            <v>122850526</v>
          </cell>
        </row>
        <row r="57">
          <cell r="A57" t="str">
            <v>Intangilbles</v>
          </cell>
          <cell r="C57">
            <v>0</v>
          </cell>
          <cell r="D57">
            <v>277762</v>
          </cell>
          <cell r="E57">
            <v>943097</v>
          </cell>
          <cell r="F57">
            <v>177390</v>
          </cell>
          <cell r="G57">
            <v>923341</v>
          </cell>
          <cell r="H57">
            <v>654214</v>
          </cell>
          <cell r="I57">
            <v>0</v>
          </cell>
          <cell r="K57">
            <v>0</v>
          </cell>
          <cell r="M57">
            <v>2975804</v>
          </cell>
          <cell r="O57">
            <v>14826565</v>
          </cell>
          <cell r="P57">
            <v>17802369</v>
          </cell>
          <cell r="R57">
            <v>17802369</v>
          </cell>
          <cell r="T57">
            <v>0</v>
          </cell>
          <cell r="W57">
            <v>19020493</v>
          </cell>
        </row>
        <row r="58">
          <cell r="A58" t="str">
            <v>Menos:  amortizaciones</v>
          </cell>
          <cell r="C58">
            <v>0</v>
          </cell>
          <cell r="D58">
            <v>-60621</v>
          </cell>
          <cell r="E58">
            <v>-617137</v>
          </cell>
          <cell r="F58">
            <v>-30310</v>
          </cell>
          <cell r="G58">
            <v>-261613</v>
          </cell>
          <cell r="H58">
            <v>-248056</v>
          </cell>
          <cell r="I58">
            <v>0</v>
          </cell>
          <cell r="K58">
            <v>0</v>
          </cell>
          <cell r="M58">
            <v>-1217737</v>
          </cell>
          <cell r="O58">
            <v>-11953084</v>
          </cell>
          <cell r="P58">
            <v>-13170821</v>
          </cell>
          <cell r="R58">
            <v>-13170821</v>
          </cell>
          <cell r="T58">
            <v>0</v>
          </cell>
          <cell r="W58">
            <v>-13466655</v>
          </cell>
        </row>
        <row r="59">
          <cell r="A59" t="str">
            <v>Otros</v>
          </cell>
          <cell r="C59">
            <v>0</v>
          </cell>
          <cell r="D59">
            <v>19774182</v>
          </cell>
          <cell r="E59">
            <v>0</v>
          </cell>
          <cell r="F59">
            <v>7010621</v>
          </cell>
          <cell r="G59">
            <v>564345</v>
          </cell>
          <cell r="H59">
            <v>788274</v>
          </cell>
          <cell r="I59">
            <v>229628</v>
          </cell>
          <cell r="J59">
            <v>1021282</v>
          </cell>
          <cell r="K59">
            <v>30120586</v>
          </cell>
          <cell r="M59">
            <v>59508918</v>
          </cell>
          <cell r="O59">
            <v>-2600891</v>
          </cell>
          <cell r="P59">
            <v>56908027</v>
          </cell>
          <cell r="R59">
            <v>159353106</v>
          </cell>
          <cell r="T59">
            <v>-102445079</v>
          </cell>
          <cell r="W59">
            <v>176912080</v>
          </cell>
        </row>
        <row r="60">
          <cell r="A60" t="str">
            <v>Contratos de leasing largo plazo (neto)</v>
          </cell>
          <cell r="G60">
            <v>0</v>
          </cell>
          <cell r="H60">
            <v>0</v>
          </cell>
          <cell r="M60">
            <v>0</v>
          </cell>
          <cell r="P60">
            <v>0</v>
          </cell>
          <cell r="R60">
            <v>0</v>
          </cell>
          <cell r="T60">
            <v>0</v>
          </cell>
          <cell r="W60">
            <v>0</v>
          </cell>
        </row>
        <row r="62">
          <cell r="A62" t="str">
            <v xml:space="preserve">Total otros activos </v>
          </cell>
          <cell r="C62">
            <v>891954828</v>
          </cell>
          <cell r="D62">
            <v>58535577</v>
          </cell>
          <cell r="E62">
            <v>678255</v>
          </cell>
          <cell r="F62">
            <v>53019133</v>
          </cell>
          <cell r="G62">
            <v>2780713</v>
          </cell>
          <cell r="H62">
            <v>1873973</v>
          </cell>
          <cell r="I62">
            <v>279508874</v>
          </cell>
          <cell r="J62">
            <v>6924488</v>
          </cell>
          <cell r="K62">
            <v>196701786</v>
          </cell>
          <cell r="L62">
            <v>196105285</v>
          </cell>
          <cell r="M62">
            <v>1688082912</v>
          </cell>
          <cell r="N62">
            <v>-1229355986</v>
          </cell>
          <cell r="O62">
            <v>-6525105</v>
          </cell>
          <cell r="P62">
            <v>452201821</v>
          </cell>
          <cell r="R62">
            <v>434584063</v>
          </cell>
          <cell r="T62">
            <v>17617758</v>
          </cell>
          <cell r="W62">
            <v>500736334</v>
          </cell>
        </row>
        <row r="64">
          <cell r="A64" t="str">
            <v xml:space="preserve">    TOTAL ACTIVOS</v>
          </cell>
          <cell r="C64">
            <v>985427737</v>
          </cell>
          <cell r="D64">
            <v>307729238</v>
          </cell>
          <cell r="E64">
            <v>238640025</v>
          </cell>
          <cell r="F64">
            <v>400521457</v>
          </cell>
          <cell r="G64">
            <v>15151763</v>
          </cell>
          <cell r="H64">
            <v>21568885</v>
          </cell>
          <cell r="I64">
            <v>300056507</v>
          </cell>
          <cell r="J64">
            <v>693865136</v>
          </cell>
          <cell r="K64">
            <v>1267309503</v>
          </cell>
          <cell r="L64">
            <v>208535483</v>
          </cell>
          <cell r="M64">
            <v>4438805734</v>
          </cell>
          <cell r="N64">
            <v>-1351568309</v>
          </cell>
          <cell r="O64">
            <v>-7152265</v>
          </cell>
          <cell r="P64">
            <v>3080085160</v>
          </cell>
          <cell r="R64">
            <v>3168330238</v>
          </cell>
          <cell r="T64">
            <v>-88245078</v>
          </cell>
          <cell r="W64">
            <v>3270898062</v>
          </cell>
        </row>
        <row r="68">
          <cell r="A68" t="str">
            <v xml:space="preserve"> PASIVOS Y PATRIMONIO</v>
          </cell>
        </row>
        <row r="70">
          <cell r="A70" t="str">
            <v>PASIVO CIRCULANTE:</v>
          </cell>
        </row>
        <row r="72">
          <cell r="A72" t="str">
            <v>Obligaciones con bcos e inst. financ. corto plazo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29521869</v>
          </cell>
          <cell r="K72">
            <v>0</v>
          </cell>
          <cell r="L72">
            <v>0</v>
          </cell>
          <cell r="M72">
            <v>29521869</v>
          </cell>
          <cell r="P72">
            <v>29521869</v>
          </cell>
          <cell r="R72">
            <v>29521869</v>
          </cell>
          <cell r="T72">
            <v>0</v>
          </cell>
          <cell r="W72">
            <v>2896054</v>
          </cell>
        </row>
        <row r="73">
          <cell r="A73" t="str">
            <v>Obligaciones con bcos e inst. financ.l/plazo porción c/plazo</v>
          </cell>
          <cell r="C73">
            <v>0</v>
          </cell>
          <cell r="D73">
            <v>4144063</v>
          </cell>
          <cell r="E73">
            <v>614653</v>
          </cell>
          <cell r="F73">
            <v>81490</v>
          </cell>
          <cell r="G73">
            <v>0</v>
          </cell>
          <cell r="H73">
            <v>0</v>
          </cell>
          <cell r="I73">
            <v>0</v>
          </cell>
          <cell r="J73">
            <v>19973132</v>
          </cell>
          <cell r="K73">
            <v>33966519</v>
          </cell>
          <cell r="M73">
            <v>58779857</v>
          </cell>
          <cell r="P73">
            <v>58779857</v>
          </cell>
          <cell r="R73">
            <v>58779857</v>
          </cell>
          <cell r="T73">
            <v>0</v>
          </cell>
          <cell r="W73">
            <v>34087353</v>
          </cell>
        </row>
        <row r="74">
          <cell r="A74" t="str">
            <v>Obligaciones con el publico (pagarés)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K74">
            <v>0</v>
          </cell>
          <cell r="M74">
            <v>0</v>
          </cell>
          <cell r="P74">
            <v>0</v>
          </cell>
          <cell r="R74">
            <v>0</v>
          </cell>
          <cell r="T74">
            <v>0</v>
          </cell>
          <cell r="W74">
            <v>0</v>
          </cell>
        </row>
        <row r="75">
          <cell r="A75" t="str">
            <v>Obligaciones con el publico-porción corto plazo (bonos)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K75">
            <v>92568646</v>
          </cell>
          <cell r="M75">
            <v>92568646</v>
          </cell>
          <cell r="P75">
            <v>92568646</v>
          </cell>
          <cell r="R75">
            <v>92568646</v>
          </cell>
          <cell r="T75">
            <v>0</v>
          </cell>
          <cell r="W75">
            <v>12159164</v>
          </cell>
        </row>
        <row r="76">
          <cell r="A76" t="str">
            <v>Obligaciones largo plazo con vencimiento  dentro de un año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K76">
            <v>769241</v>
          </cell>
          <cell r="M76">
            <v>769241</v>
          </cell>
          <cell r="P76">
            <v>769241</v>
          </cell>
          <cell r="R76">
            <v>769241</v>
          </cell>
          <cell r="T76">
            <v>0</v>
          </cell>
          <cell r="W76">
            <v>2962525</v>
          </cell>
        </row>
        <row r="77">
          <cell r="A77" t="str">
            <v>Dividendos por pagar</v>
          </cell>
          <cell r="C77">
            <v>702219</v>
          </cell>
          <cell r="D77">
            <v>22442037</v>
          </cell>
          <cell r="E77">
            <v>35279</v>
          </cell>
          <cell r="F77">
            <v>13625221</v>
          </cell>
          <cell r="G77">
            <v>0</v>
          </cell>
          <cell r="H77">
            <v>0</v>
          </cell>
          <cell r="I77">
            <v>0</v>
          </cell>
          <cell r="J77">
            <v>343829</v>
          </cell>
          <cell r="K77">
            <v>0</v>
          </cell>
          <cell r="L77">
            <v>3431</v>
          </cell>
          <cell r="M77">
            <v>37152016</v>
          </cell>
          <cell r="N77">
            <v>-22442037</v>
          </cell>
          <cell r="P77">
            <v>14709979</v>
          </cell>
          <cell r="R77">
            <v>14709978</v>
          </cell>
          <cell r="T77">
            <v>1</v>
          </cell>
          <cell r="W77">
            <v>19363165</v>
          </cell>
        </row>
        <row r="78">
          <cell r="A78" t="str">
            <v>Cuentas por pagar</v>
          </cell>
          <cell r="C78">
            <v>0</v>
          </cell>
          <cell r="D78">
            <v>5521442</v>
          </cell>
          <cell r="E78">
            <v>11456793</v>
          </cell>
          <cell r="F78">
            <v>22923523</v>
          </cell>
          <cell r="G78">
            <v>8889</v>
          </cell>
          <cell r="H78">
            <v>2292</v>
          </cell>
          <cell r="I78">
            <v>0</v>
          </cell>
          <cell r="J78">
            <v>74282274</v>
          </cell>
          <cell r="K78">
            <v>44401473</v>
          </cell>
          <cell r="L78">
            <v>0</v>
          </cell>
          <cell r="M78">
            <v>158596686</v>
          </cell>
          <cell r="O78">
            <v>-6494828</v>
          </cell>
          <cell r="P78">
            <v>152101858</v>
          </cell>
          <cell r="R78">
            <v>152101858</v>
          </cell>
          <cell r="T78">
            <v>0</v>
          </cell>
          <cell r="W78">
            <v>131113170</v>
          </cell>
        </row>
        <row r="79">
          <cell r="A79" t="str">
            <v>Documentos por pagar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K79">
            <v>9435198</v>
          </cell>
          <cell r="M79">
            <v>9435198</v>
          </cell>
          <cell r="O79">
            <v>6494828</v>
          </cell>
          <cell r="P79">
            <v>15930026</v>
          </cell>
          <cell r="R79">
            <v>15930027</v>
          </cell>
          <cell r="T79">
            <v>-1</v>
          </cell>
          <cell r="W79">
            <v>16890479</v>
          </cell>
        </row>
        <row r="80">
          <cell r="A80" t="str">
            <v>Acreedores varios</v>
          </cell>
          <cell r="C80">
            <v>0</v>
          </cell>
          <cell r="D80">
            <v>2258365</v>
          </cell>
          <cell r="E80">
            <v>4210149</v>
          </cell>
          <cell r="F80">
            <v>4034747</v>
          </cell>
          <cell r="G80">
            <v>0</v>
          </cell>
          <cell r="H80">
            <v>0</v>
          </cell>
          <cell r="I80">
            <v>0</v>
          </cell>
          <cell r="J80">
            <v>8228045</v>
          </cell>
          <cell r="K80">
            <v>34924981</v>
          </cell>
          <cell r="M80">
            <v>53656287</v>
          </cell>
          <cell r="N80">
            <v>988860</v>
          </cell>
          <cell r="O80">
            <v>-2</v>
          </cell>
          <cell r="P80">
            <v>54645145</v>
          </cell>
          <cell r="R80">
            <v>54638413</v>
          </cell>
          <cell r="T80">
            <v>6732</v>
          </cell>
          <cell r="W80">
            <v>63111967</v>
          </cell>
        </row>
        <row r="81">
          <cell r="A81" t="str">
            <v>Doctos y ctas por pagar a emp. relacionadas</v>
          </cell>
          <cell r="C81">
            <v>653255</v>
          </cell>
          <cell r="D81">
            <v>29317</v>
          </cell>
          <cell r="E81">
            <v>22857</v>
          </cell>
          <cell r="F81">
            <v>26654670</v>
          </cell>
          <cell r="G81">
            <v>19559518</v>
          </cell>
          <cell r="H81">
            <v>18055674</v>
          </cell>
          <cell r="I81">
            <v>0</v>
          </cell>
          <cell r="J81">
            <v>28574038</v>
          </cell>
          <cell r="K81">
            <v>8314935</v>
          </cell>
          <cell r="L81">
            <v>148093886</v>
          </cell>
          <cell r="M81">
            <v>249958150</v>
          </cell>
          <cell r="N81">
            <v>-72717924</v>
          </cell>
          <cell r="P81">
            <v>177240226</v>
          </cell>
          <cell r="R81">
            <v>177240226</v>
          </cell>
          <cell r="T81">
            <v>0</v>
          </cell>
          <cell r="W81">
            <v>193366225</v>
          </cell>
        </row>
        <row r="82">
          <cell r="A82" t="str">
            <v>Provisiones</v>
          </cell>
          <cell r="C82">
            <v>717447</v>
          </cell>
          <cell r="D82">
            <v>4472</v>
          </cell>
          <cell r="E82">
            <v>248445</v>
          </cell>
          <cell r="F82">
            <v>160495</v>
          </cell>
          <cell r="G82">
            <v>337974</v>
          </cell>
          <cell r="H82">
            <v>187116</v>
          </cell>
          <cell r="I82">
            <v>0</v>
          </cell>
          <cell r="J82">
            <v>7208964</v>
          </cell>
          <cell r="K82">
            <v>13058336</v>
          </cell>
          <cell r="M82">
            <v>21923249</v>
          </cell>
          <cell r="P82">
            <v>21923249</v>
          </cell>
          <cell r="R82">
            <v>21923249</v>
          </cell>
          <cell r="T82">
            <v>0</v>
          </cell>
          <cell r="W82">
            <v>24466693</v>
          </cell>
        </row>
        <row r="83">
          <cell r="A83" t="str">
            <v>Retenciones</v>
          </cell>
          <cell r="C83">
            <v>109371</v>
          </cell>
          <cell r="D83">
            <v>3883195</v>
          </cell>
          <cell r="E83">
            <v>3123451</v>
          </cell>
          <cell r="F83">
            <v>1891163</v>
          </cell>
          <cell r="G83">
            <v>5365</v>
          </cell>
          <cell r="H83">
            <v>15412</v>
          </cell>
          <cell r="I83">
            <v>336763</v>
          </cell>
          <cell r="J83">
            <v>15313103</v>
          </cell>
          <cell r="K83">
            <v>31530237</v>
          </cell>
          <cell r="L83">
            <v>1585</v>
          </cell>
          <cell r="M83">
            <v>56209645</v>
          </cell>
          <cell r="N83">
            <v>0</v>
          </cell>
          <cell r="P83">
            <v>56209645</v>
          </cell>
          <cell r="R83">
            <v>56209645</v>
          </cell>
          <cell r="T83">
            <v>0</v>
          </cell>
          <cell r="W83">
            <v>70543906</v>
          </cell>
        </row>
        <row r="84">
          <cell r="A84" t="str">
            <v>Impuesto a la renta</v>
          </cell>
          <cell r="C84">
            <v>2376</v>
          </cell>
          <cell r="D84">
            <v>60124</v>
          </cell>
          <cell r="E84">
            <v>2428301</v>
          </cell>
          <cell r="F84">
            <v>0</v>
          </cell>
          <cell r="H84">
            <v>602588</v>
          </cell>
          <cell r="I84">
            <v>1084574</v>
          </cell>
          <cell r="K84">
            <v>916818</v>
          </cell>
          <cell r="M84">
            <v>5094781</v>
          </cell>
          <cell r="N84">
            <v>-3407619</v>
          </cell>
          <cell r="O84">
            <v>-1084574</v>
          </cell>
          <cell r="P84">
            <v>602588</v>
          </cell>
          <cell r="R84">
            <v>602588</v>
          </cell>
          <cell r="T84">
            <v>0</v>
          </cell>
          <cell r="W84">
            <v>63365859</v>
          </cell>
        </row>
        <row r="85">
          <cell r="A85" t="str">
            <v>Ingresos percibidos por adelantado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K85">
            <v>0</v>
          </cell>
          <cell r="M85">
            <v>0</v>
          </cell>
          <cell r="P85">
            <v>0</v>
          </cell>
          <cell r="R85">
            <v>0</v>
          </cell>
          <cell r="T85">
            <v>0</v>
          </cell>
          <cell r="W85">
            <v>0</v>
          </cell>
        </row>
        <row r="86">
          <cell r="A86" t="str">
            <v>Impuestos diferidos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H86">
            <v>0</v>
          </cell>
          <cell r="I86">
            <v>0</v>
          </cell>
          <cell r="K86">
            <v>0</v>
          </cell>
          <cell r="M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W86">
            <v>0</v>
          </cell>
        </row>
        <row r="87">
          <cell r="A87" t="str">
            <v>Aportes Financieros Reembolsables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K87">
            <v>0</v>
          </cell>
          <cell r="M87">
            <v>0</v>
          </cell>
          <cell r="P87">
            <v>0</v>
          </cell>
          <cell r="R87">
            <v>0</v>
          </cell>
          <cell r="T87">
            <v>0</v>
          </cell>
          <cell r="W87">
            <v>0</v>
          </cell>
        </row>
        <row r="88">
          <cell r="A88" t="str">
            <v>Otros pasivos circulantes</v>
          </cell>
          <cell r="C88">
            <v>0</v>
          </cell>
          <cell r="D88">
            <v>6880436</v>
          </cell>
          <cell r="E88">
            <v>45714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37324936</v>
          </cell>
          <cell r="K88">
            <v>18078563</v>
          </cell>
          <cell r="M88">
            <v>62329649</v>
          </cell>
          <cell r="O88">
            <v>-1815242</v>
          </cell>
          <cell r="P88">
            <v>60514407</v>
          </cell>
          <cell r="R88">
            <v>60514408</v>
          </cell>
          <cell r="T88">
            <v>-1</v>
          </cell>
          <cell r="W88">
            <v>47075525</v>
          </cell>
        </row>
        <row r="90">
          <cell r="A90" t="str">
            <v>Total pasivo circulante</v>
          </cell>
          <cell r="C90">
            <v>2184668</v>
          </cell>
          <cell r="D90">
            <v>45223451</v>
          </cell>
          <cell r="E90">
            <v>22185642</v>
          </cell>
          <cell r="F90">
            <v>69371309</v>
          </cell>
          <cell r="G90">
            <v>19911746</v>
          </cell>
          <cell r="H90">
            <v>18863082</v>
          </cell>
          <cell r="I90">
            <v>1421337</v>
          </cell>
          <cell r="J90">
            <v>220770190</v>
          </cell>
          <cell r="K90">
            <v>287964947</v>
          </cell>
          <cell r="L90">
            <v>148098902</v>
          </cell>
          <cell r="M90">
            <v>835995274</v>
          </cell>
          <cell r="N90">
            <v>-97578720</v>
          </cell>
          <cell r="O90">
            <v>-2899818</v>
          </cell>
          <cell r="P90">
            <v>735516736</v>
          </cell>
          <cell r="R90">
            <v>735510005</v>
          </cell>
          <cell r="T90">
            <v>6731</v>
          </cell>
          <cell r="W90">
            <v>681402085</v>
          </cell>
        </row>
        <row r="92">
          <cell r="A92" t="str">
            <v>PASIVO A LARGO PLAZO:</v>
          </cell>
        </row>
        <row r="94">
          <cell r="A94" t="str">
            <v>Obligaciones con bancos e inst. financieras</v>
          </cell>
          <cell r="C94">
            <v>0</v>
          </cell>
          <cell r="D94">
            <v>52506863</v>
          </cell>
          <cell r="E94">
            <v>0</v>
          </cell>
          <cell r="F94">
            <v>168313537</v>
          </cell>
          <cell r="G94">
            <v>0</v>
          </cell>
          <cell r="H94">
            <v>0</v>
          </cell>
          <cell r="I94">
            <v>0</v>
          </cell>
          <cell r="J94">
            <v>76815658</v>
          </cell>
          <cell r="K94">
            <v>245095704</v>
          </cell>
          <cell r="M94">
            <v>542731762</v>
          </cell>
          <cell r="P94">
            <v>542731762</v>
          </cell>
          <cell r="R94">
            <v>542731762</v>
          </cell>
          <cell r="T94">
            <v>0</v>
          </cell>
          <cell r="W94">
            <v>412109378</v>
          </cell>
        </row>
        <row r="95">
          <cell r="A95" t="str">
            <v>Obligaciones con el público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K95">
            <v>138465459</v>
          </cell>
          <cell r="M95">
            <v>138465459</v>
          </cell>
          <cell r="P95">
            <v>138465459</v>
          </cell>
          <cell r="R95">
            <v>138465459</v>
          </cell>
          <cell r="T95">
            <v>0</v>
          </cell>
          <cell r="W95">
            <v>207208644</v>
          </cell>
        </row>
        <row r="96">
          <cell r="A96" t="str">
            <v>Documentos por pagar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K96">
            <v>30224796</v>
          </cell>
          <cell r="M96">
            <v>30224796</v>
          </cell>
          <cell r="O96">
            <v>29692991</v>
          </cell>
          <cell r="P96">
            <v>59917787</v>
          </cell>
          <cell r="R96">
            <v>59917787</v>
          </cell>
          <cell r="T96">
            <v>0</v>
          </cell>
          <cell r="W96">
            <v>59182837</v>
          </cell>
        </row>
        <row r="97">
          <cell r="A97" t="str">
            <v>Acreedores varios</v>
          </cell>
          <cell r="C97">
            <v>40804087</v>
          </cell>
          <cell r="D97">
            <v>0</v>
          </cell>
          <cell r="E97">
            <v>6942050</v>
          </cell>
          <cell r="F97">
            <v>12037160</v>
          </cell>
          <cell r="G97">
            <v>0</v>
          </cell>
          <cell r="H97">
            <v>0</v>
          </cell>
          <cell r="I97">
            <v>0</v>
          </cell>
          <cell r="J97">
            <v>32061287</v>
          </cell>
          <cell r="K97">
            <v>7794020</v>
          </cell>
          <cell r="M97">
            <v>99638604</v>
          </cell>
          <cell r="O97">
            <v>-29692991</v>
          </cell>
          <cell r="P97">
            <v>69945613</v>
          </cell>
          <cell r="R97">
            <v>69945613</v>
          </cell>
          <cell r="T97">
            <v>0</v>
          </cell>
          <cell r="W97">
            <v>62491656</v>
          </cell>
        </row>
        <row r="98">
          <cell r="A98" t="str">
            <v>Doctos y ctas por pagar a empresas relacionadas</v>
          </cell>
          <cell r="C98">
            <v>0</v>
          </cell>
          <cell r="D98">
            <v>0</v>
          </cell>
          <cell r="E98">
            <v>0</v>
          </cell>
          <cell r="F98">
            <v>70814278</v>
          </cell>
          <cell r="G98">
            <v>0</v>
          </cell>
          <cell r="H98">
            <v>0</v>
          </cell>
          <cell r="I98">
            <v>0</v>
          </cell>
          <cell r="J98">
            <v>29327682</v>
          </cell>
          <cell r="K98">
            <v>0</v>
          </cell>
          <cell r="M98">
            <v>100141960</v>
          </cell>
          <cell r="N98">
            <v>-91980168</v>
          </cell>
          <cell r="P98">
            <v>8161792</v>
          </cell>
          <cell r="R98">
            <v>8161792</v>
          </cell>
          <cell r="T98">
            <v>0</v>
          </cell>
          <cell r="W98">
            <v>12082887</v>
          </cell>
        </row>
        <row r="99">
          <cell r="A99" t="str">
            <v>Provisiones</v>
          </cell>
          <cell r="C99">
            <v>0</v>
          </cell>
          <cell r="D99">
            <v>30828546</v>
          </cell>
          <cell r="E99">
            <v>2081969</v>
          </cell>
          <cell r="F99">
            <v>4439712</v>
          </cell>
          <cell r="G99">
            <v>0</v>
          </cell>
          <cell r="H99">
            <v>0</v>
          </cell>
          <cell r="I99">
            <v>0</v>
          </cell>
          <cell r="J99">
            <v>20892379</v>
          </cell>
          <cell r="K99">
            <v>166506339</v>
          </cell>
          <cell r="M99">
            <v>224748945</v>
          </cell>
          <cell r="P99">
            <v>224748945</v>
          </cell>
          <cell r="R99">
            <v>224748944</v>
          </cell>
          <cell r="T99">
            <v>1</v>
          </cell>
          <cell r="W99">
            <v>237884720</v>
          </cell>
        </row>
        <row r="100">
          <cell r="A100" t="str">
            <v>Impuestos diferidos</v>
          </cell>
          <cell r="C100">
            <v>0</v>
          </cell>
          <cell r="D100">
            <v>0</v>
          </cell>
          <cell r="E100">
            <v>-4643252</v>
          </cell>
          <cell r="F100">
            <v>-22441652</v>
          </cell>
          <cell r="G100">
            <v>-118806</v>
          </cell>
          <cell r="H100">
            <v>-65682</v>
          </cell>
          <cell r="I100">
            <v>0</v>
          </cell>
          <cell r="J100">
            <v>23280820</v>
          </cell>
          <cell r="K100">
            <v>2571352</v>
          </cell>
          <cell r="L100">
            <v>5327064</v>
          </cell>
          <cell r="M100">
            <v>3909844</v>
          </cell>
          <cell r="N100">
            <v>-3909844</v>
          </cell>
          <cell r="O100">
            <v>-6797695</v>
          </cell>
          <cell r="P100">
            <v>-6797695</v>
          </cell>
          <cell r="R100">
            <v>0</v>
          </cell>
          <cell r="T100">
            <v>-6797695</v>
          </cell>
          <cell r="W100">
            <v>0</v>
          </cell>
        </row>
        <row r="101">
          <cell r="A101" t="str">
            <v>Aportes Financieros Reembolsables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0</v>
          </cell>
          <cell r="M101">
            <v>0</v>
          </cell>
          <cell r="P101">
            <v>0</v>
          </cell>
          <cell r="R101">
            <v>0</v>
          </cell>
          <cell r="T101">
            <v>0</v>
          </cell>
          <cell r="W101">
            <v>0</v>
          </cell>
        </row>
        <row r="102">
          <cell r="A102" t="str">
            <v>Otros pasivos a largo plazo</v>
          </cell>
          <cell r="C102">
            <v>0</v>
          </cell>
          <cell r="D102">
            <v>759248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9354911</v>
          </cell>
          <cell r="K102">
            <v>0</v>
          </cell>
          <cell r="M102">
            <v>10114159</v>
          </cell>
          <cell r="N102">
            <v>0</v>
          </cell>
          <cell r="O102">
            <v>2545248</v>
          </cell>
          <cell r="P102">
            <v>12659407</v>
          </cell>
          <cell r="R102">
            <v>12474586</v>
          </cell>
          <cell r="T102">
            <v>184821</v>
          </cell>
          <cell r="W102">
            <v>17755327</v>
          </cell>
        </row>
        <row r="104">
          <cell r="A104" t="str">
            <v>Total Pasivo a Largo Plazo</v>
          </cell>
          <cell r="C104">
            <v>40804087</v>
          </cell>
          <cell r="D104">
            <v>84094657</v>
          </cell>
          <cell r="E104">
            <v>4380767</v>
          </cell>
          <cell r="F104">
            <v>233163035</v>
          </cell>
          <cell r="G104">
            <v>-118806</v>
          </cell>
          <cell r="H104">
            <v>-65682</v>
          </cell>
          <cell r="I104">
            <v>0</v>
          </cell>
          <cell r="J104">
            <v>191732737</v>
          </cell>
          <cell r="K104">
            <v>590657670</v>
          </cell>
          <cell r="L104">
            <v>5327064</v>
          </cell>
          <cell r="M104">
            <v>1149975529</v>
          </cell>
          <cell r="N104">
            <v>-95890012</v>
          </cell>
          <cell r="O104">
            <v>-4252447</v>
          </cell>
          <cell r="P104">
            <v>1049833070</v>
          </cell>
          <cell r="R104">
            <v>1056445943</v>
          </cell>
          <cell r="T104">
            <v>-6612873</v>
          </cell>
          <cell r="W104">
            <v>1008715449</v>
          </cell>
        </row>
        <row r="106">
          <cell r="A106" t="str">
            <v>Intéres minoritario</v>
          </cell>
          <cell r="D106">
            <v>0</v>
          </cell>
          <cell r="E106">
            <v>0</v>
          </cell>
          <cell r="G106">
            <v>0</v>
          </cell>
          <cell r="H106">
            <v>0</v>
          </cell>
          <cell r="M106">
            <v>0</v>
          </cell>
          <cell r="N106">
            <v>352296372</v>
          </cell>
          <cell r="O106">
            <v>0</v>
          </cell>
          <cell r="P106">
            <v>352296372</v>
          </cell>
          <cell r="R106">
            <v>428227299</v>
          </cell>
          <cell r="T106">
            <v>-75930927</v>
          </cell>
          <cell r="W106">
            <v>501042316</v>
          </cell>
        </row>
        <row r="108">
          <cell r="A108" t="str">
            <v>PATRIMONIO</v>
          </cell>
        </row>
        <row r="109">
          <cell r="A109" t="str">
            <v>Capital pagado</v>
          </cell>
          <cell r="C109">
            <v>176085837</v>
          </cell>
          <cell r="D109">
            <v>32113007</v>
          </cell>
          <cell r="E109">
            <v>128779975</v>
          </cell>
          <cell r="F109">
            <v>96711191</v>
          </cell>
          <cell r="G109">
            <v>5925118</v>
          </cell>
          <cell r="H109">
            <v>7853455</v>
          </cell>
          <cell r="I109">
            <v>423980571</v>
          </cell>
          <cell r="J109">
            <v>185982759</v>
          </cell>
          <cell r="K109">
            <v>196925668</v>
          </cell>
          <cell r="L109">
            <v>26832328</v>
          </cell>
          <cell r="M109">
            <v>1281189909</v>
          </cell>
          <cell r="N109">
            <v>-1105104072</v>
          </cell>
          <cell r="P109">
            <v>176085837</v>
          </cell>
          <cell r="R109">
            <v>176085837</v>
          </cell>
          <cell r="T109">
            <v>0</v>
          </cell>
          <cell r="W109">
            <v>202627479</v>
          </cell>
        </row>
        <row r="110">
          <cell r="A110" t="str">
            <v>Reserva de revalorización</v>
          </cell>
          <cell r="C110">
            <v>0</v>
          </cell>
          <cell r="D110">
            <v>0</v>
          </cell>
          <cell r="E110">
            <v>93573828</v>
          </cell>
          <cell r="F110">
            <v>0</v>
          </cell>
          <cell r="G110">
            <v>0</v>
          </cell>
          <cell r="H110">
            <v>0</v>
          </cell>
          <cell r="I110">
            <v>-14896058</v>
          </cell>
          <cell r="J110">
            <v>249673196</v>
          </cell>
          <cell r="K110">
            <v>0</v>
          </cell>
          <cell r="M110">
            <v>328350966</v>
          </cell>
          <cell r="N110">
            <v>-328350966</v>
          </cell>
          <cell r="P110">
            <v>0</v>
          </cell>
          <cell r="R110">
            <v>0</v>
          </cell>
          <cell r="T110">
            <v>0</v>
          </cell>
          <cell r="W110">
            <v>0</v>
          </cell>
        </row>
        <row r="111">
          <cell r="A111" t="str">
            <v>Sobreprecio en vtas de acciones propias</v>
          </cell>
          <cell r="C111">
            <v>653441372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K111">
            <v>297075</v>
          </cell>
          <cell r="M111">
            <v>653738447</v>
          </cell>
          <cell r="N111">
            <v>-297075</v>
          </cell>
          <cell r="P111">
            <v>653441372</v>
          </cell>
          <cell r="R111">
            <v>653441372</v>
          </cell>
          <cell r="T111">
            <v>0</v>
          </cell>
          <cell r="W111">
            <v>751935420</v>
          </cell>
        </row>
        <row r="112">
          <cell r="A112" t="str">
            <v>Otras reservas</v>
          </cell>
          <cell r="C112">
            <v>-104777120</v>
          </cell>
          <cell r="D112">
            <v>62505130</v>
          </cell>
          <cell r="E112">
            <v>29532813</v>
          </cell>
          <cell r="F112">
            <v>31556465</v>
          </cell>
          <cell r="G112">
            <v>-11610152</v>
          </cell>
          <cell r="H112">
            <v>-10168760</v>
          </cell>
          <cell r="I112">
            <v>-54106924</v>
          </cell>
          <cell r="J112">
            <v>-21283040</v>
          </cell>
          <cell r="K112">
            <v>269711240</v>
          </cell>
          <cell r="L112">
            <v>-13673360</v>
          </cell>
          <cell r="M112">
            <v>177686292</v>
          </cell>
          <cell r="N112">
            <v>-282463412</v>
          </cell>
          <cell r="O112">
            <v>0</v>
          </cell>
          <cell r="P112">
            <v>-104777120</v>
          </cell>
          <cell r="R112">
            <v>25671819</v>
          </cell>
          <cell r="T112">
            <v>-130448939</v>
          </cell>
          <cell r="W112">
            <v>29541365</v>
          </cell>
        </row>
        <row r="114">
          <cell r="A114" t="str">
            <v>Total Capital y Reservas</v>
          </cell>
          <cell r="C114">
            <v>724750089</v>
          </cell>
          <cell r="D114">
            <v>94618137</v>
          </cell>
          <cell r="E114">
            <v>251886616</v>
          </cell>
          <cell r="F114">
            <v>128267656</v>
          </cell>
          <cell r="G114">
            <v>-5685034</v>
          </cell>
          <cell r="H114">
            <v>-2315305</v>
          </cell>
          <cell r="I114">
            <v>354977589</v>
          </cell>
          <cell r="J114">
            <v>414372915</v>
          </cell>
          <cell r="K114">
            <v>466933983</v>
          </cell>
          <cell r="L114">
            <v>13158968</v>
          </cell>
          <cell r="M114">
            <v>2440965614</v>
          </cell>
          <cell r="N114">
            <v>-1716215525</v>
          </cell>
          <cell r="O114">
            <v>0</v>
          </cell>
          <cell r="P114">
            <v>724750089</v>
          </cell>
          <cell r="R114">
            <v>855199028</v>
          </cell>
          <cell r="T114">
            <v>-130448939</v>
          </cell>
          <cell r="W114">
            <v>984104264</v>
          </cell>
        </row>
        <row r="117">
          <cell r="A117" t="str">
            <v>UTILIDADES RETENIDAS</v>
          </cell>
        </row>
        <row r="118">
          <cell r="A118" t="str">
            <v>Reserva futuros dividendos</v>
          </cell>
          <cell r="C118">
            <v>0</v>
          </cell>
          <cell r="D118">
            <v>60934614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M118">
            <v>60934614</v>
          </cell>
          <cell r="N118">
            <v>-60934614</v>
          </cell>
          <cell r="P118">
            <v>0</v>
          </cell>
          <cell r="R118">
            <v>0</v>
          </cell>
          <cell r="T118">
            <v>0</v>
          </cell>
          <cell r="W118">
            <v>0</v>
          </cell>
        </row>
        <row r="119">
          <cell r="A119" t="str">
            <v>Utilidades acumuladas</v>
          </cell>
          <cell r="C119">
            <v>207848039</v>
          </cell>
          <cell r="D119">
            <v>-561041</v>
          </cell>
          <cell r="E119">
            <v>0</v>
          </cell>
          <cell r="F119">
            <v>0</v>
          </cell>
          <cell r="G119">
            <v>515926</v>
          </cell>
          <cell r="H119">
            <v>3853684</v>
          </cell>
          <cell r="K119">
            <v>0</v>
          </cell>
          <cell r="L119">
            <v>41495629</v>
          </cell>
          <cell r="M119">
            <v>253152237</v>
          </cell>
          <cell r="N119">
            <v>-45304198</v>
          </cell>
          <cell r="O119">
            <v>0</v>
          </cell>
          <cell r="P119">
            <v>207848039</v>
          </cell>
          <cell r="R119">
            <v>83107109</v>
          </cell>
          <cell r="T119">
            <v>124740930</v>
          </cell>
          <cell r="W119">
            <v>35461948</v>
          </cell>
        </row>
        <row r="120">
          <cell r="A120" t="str">
            <v>Perdidas acumuladas</v>
          </cell>
          <cell r="C120">
            <v>0</v>
          </cell>
          <cell r="D120">
            <v>0</v>
          </cell>
          <cell r="E120">
            <v>-69731243</v>
          </cell>
          <cell r="F120">
            <v>-9150793</v>
          </cell>
          <cell r="G120">
            <v>0</v>
          </cell>
          <cell r="H120">
            <v>0</v>
          </cell>
          <cell r="I120">
            <v>-82526377</v>
          </cell>
          <cell r="J120">
            <v>-176178057</v>
          </cell>
          <cell r="K120">
            <v>-73382776</v>
          </cell>
          <cell r="M120">
            <v>-410969246</v>
          </cell>
          <cell r="N120">
            <v>410969246</v>
          </cell>
          <cell r="P120">
            <v>0</v>
          </cell>
          <cell r="R120">
            <v>0</v>
          </cell>
          <cell r="T120">
            <v>0</v>
          </cell>
          <cell r="W120">
            <v>0</v>
          </cell>
        </row>
        <row r="121">
          <cell r="A121" t="str">
            <v>Utilidad (pérdida) del ejercicio</v>
          </cell>
          <cell r="C121">
            <v>109050767</v>
          </cell>
          <cell r="D121">
            <v>46212758</v>
          </cell>
          <cell r="E121">
            <v>62023300</v>
          </cell>
          <cell r="F121">
            <v>-21129750</v>
          </cell>
          <cell r="G121">
            <v>527931</v>
          </cell>
          <cell r="H121">
            <v>1233106</v>
          </cell>
          <cell r="I121">
            <v>26183958</v>
          </cell>
          <cell r="J121">
            <v>43167351</v>
          </cell>
          <cell r="K121">
            <v>6224958</v>
          </cell>
          <cell r="L121">
            <v>2588340</v>
          </cell>
          <cell r="M121">
            <v>276082719</v>
          </cell>
          <cell r="N121">
            <v>-167031952</v>
          </cell>
          <cell r="P121">
            <v>109050767</v>
          </cell>
          <cell r="R121">
            <v>109050767</v>
          </cell>
          <cell r="T121">
            <v>0</v>
          </cell>
          <cell r="W121">
            <v>99049397</v>
          </cell>
        </row>
        <row r="122">
          <cell r="A122" t="str">
            <v>Menos: Dividendos provisorios</v>
          </cell>
          <cell r="C122">
            <v>-99209913</v>
          </cell>
          <cell r="D122">
            <v>-22793338</v>
          </cell>
          <cell r="E122">
            <v>-32105057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K122">
            <v>-11089279</v>
          </cell>
          <cell r="L122">
            <v>-2133420</v>
          </cell>
          <cell r="M122">
            <v>-167331007</v>
          </cell>
          <cell r="N122">
            <v>68121094</v>
          </cell>
          <cell r="P122">
            <v>-99209913</v>
          </cell>
          <cell r="R122">
            <v>-99209913</v>
          </cell>
          <cell r="T122">
            <v>0</v>
          </cell>
          <cell r="W122">
            <v>-38877397</v>
          </cell>
        </row>
        <row r="123">
          <cell r="A123" t="str">
            <v>Deficit en periodo de desarrollo filial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K123">
            <v>0</v>
          </cell>
          <cell r="M123">
            <v>0</v>
          </cell>
          <cell r="N123">
            <v>0</v>
          </cell>
          <cell r="P123">
            <v>0</v>
          </cell>
          <cell r="R123">
            <v>0</v>
          </cell>
          <cell r="T123">
            <v>0</v>
          </cell>
          <cell r="W123">
            <v>0</v>
          </cell>
        </row>
        <row r="125">
          <cell r="A125" t="str">
            <v>Total utilidades retenidas</v>
          </cell>
          <cell r="C125">
            <v>217688893</v>
          </cell>
          <cell r="D125">
            <v>83792993</v>
          </cell>
          <cell r="E125">
            <v>-39813000</v>
          </cell>
          <cell r="F125">
            <v>-30280543</v>
          </cell>
          <cell r="G125">
            <v>1043857</v>
          </cell>
          <cell r="H125">
            <v>5086790</v>
          </cell>
          <cell r="I125">
            <v>-56342419</v>
          </cell>
          <cell r="J125">
            <v>-133010706</v>
          </cell>
          <cell r="K125">
            <v>-78247097</v>
          </cell>
          <cell r="L125">
            <v>41950549</v>
          </cell>
          <cell r="M125">
            <v>11869317</v>
          </cell>
          <cell r="N125">
            <v>205819576</v>
          </cell>
          <cell r="O125">
            <v>0</v>
          </cell>
          <cell r="P125">
            <v>217688893</v>
          </cell>
          <cell r="R125">
            <v>92947963</v>
          </cell>
          <cell r="T125">
            <v>124740930</v>
          </cell>
          <cell r="W125">
            <v>95633948</v>
          </cell>
        </row>
        <row r="127">
          <cell r="A127" t="str">
            <v xml:space="preserve">    Total Patrimonio</v>
          </cell>
          <cell r="C127">
            <v>942438982</v>
          </cell>
          <cell r="D127">
            <v>178411130</v>
          </cell>
          <cell r="E127">
            <v>212073616</v>
          </cell>
          <cell r="F127">
            <v>97987113</v>
          </cell>
          <cell r="G127">
            <v>-4641177</v>
          </cell>
          <cell r="H127">
            <v>2771485</v>
          </cell>
          <cell r="I127">
            <v>298635170</v>
          </cell>
          <cell r="J127">
            <v>281362209</v>
          </cell>
          <cell r="K127">
            <v>388686886</v>
          </cell>
          <cell r="L127">
            <v>55109517</v>
          </cell>
          <cell r="M127">
            <v>2452834931</v>
          </cell>
          <cell r="N127">
            <v>-1510395949</v>
          </cell>
          <cell r="O127">
            <v>0</v>
          </cell>
          <cell r="P127">
            <v>942438982</v>
          </cell>
          <cell r="R127">
            <v>948146991</v>
          </cell>
          <cell r="T127">
            <v>-5708009</v>
          </cell>
          <cell r="W127">
            <v>1079738212</v>
          </cell>
        </row>
        <row r="129">
          <cell r="A129" t="str">
            <v xml:space="preserve">    TOTAL PASIVOS Y PATRIMONIO</v>
          </cell>
          <cell r="C129">
            <v>985427737</v>
          </cell>
          <cell r="D129">
            <v>307729238</v>
          </cell>
          <cell r="E129">
            <v>238640025</v>
          </cell>
          <cell r="F129">
            <v>400521457</v>
          </cell>
          <cell r="G129">
            <v>15151763</v>
          </cell>
          <cell r="H129">
            <v>21568885</v>
          </cell>
          <cell r="I129">
            <v>300056507</v>
          </cell>
          <cell r="J129">
            <v>693865136</v>
          </cell>
          <cell r="K129">
            <v>1267309503</v>
          </cell>
          <cell r="L129">
            <v>208535483</v>
          </cell>
          <cell r="M129">
            <v>4438805734</v>
          </cell>
          <cell r="N129">
            <v>-1351568309</v>
          </cell>
          <cell r="O129">
            <v>-7152265</v>
          </cell>
          <cell r="P129">
            <v>3080085160</v>
          </cell>
          <cell r="R129">
            <v>3168330238</v>
          </cell>
          <cell r="T129">
            <v>-88245078</v>
          </cell>
          <cell r="W129">
            <v>3270898062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P 12"/>
      <sheetName val="Datos"/>
      <sheetName val="DICIEMBRE"/>
      <sheetName val="Patrimonios"/>
      <sheetName val="AD Invers"/>
      <sheetName val="AD Pat Neg"/>
      <sheetName val="Reserva  Dif T-C"/>
      <sheetName val="Ajuste Reserva Betania"/>
      <sheetName val="Dividendos"/>
      <sheetName val="Inver EERR"/>
      <sheetName val="Aumento_Dism"/>
      <sheetName val="EMPRESAS"/>
      <sheetName val="Balance General"/>
      <sheetName val="EERR ISAPRES ABIERTAS"/>
      <sheetName val="Bce.EP"/>
      <sheetName val="LBO"/>
      <sheetName val="Balance"/>
      <sheetName val="Inicio Análisis Cuentas"/>
      <sheetName val="CMRESU99"/>
      <sheetName val="SerieA1"/>
      <sheetName val="FCaja"/>
      <sheetName val="Precios"/>
      <sheetName val="AN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HOJADECONSOLIDACION"/>
      <sheetName val="Detalle Otros cargos-abonos"/>
      <sheetName val="Detalle Otros Flujo"/>
      <sheetName val="Flujo efec. y efec. equiv."/>
      <sheetName val="Detalle Saldos Flujo"/>
      <sheetName val="Flujo  EERR"/>
      <sheetName val="Saldos Iniciales"/>
      <sheetName val="dividendos"/>
      <sheetName val="Prestamos"/>
      <sheetName val="Analisis mensual"/>
      <sheetName val="Analisis anual"/>
      <sheetName val="AD Invers"/>
      <sheetName val="SIMULT4"/>
      <sheetName val="Av_Acum"/>
      <sheetName val="PRESUNTIVA- ANTICIPO- DESCUENTO"/>
      <sheetName val="CONCILIACION PATRIMONIO Y RENTA"/>
      <sheetName val="Perdidas fiscales"/>
      <sheetName val="Gastos exteri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dor"/>
      <sheetName val="Activo"/>
      <sheetName val="Pasivo"/>
      <sheetName val="E°Resultado"/>
      <sheetName val="Presentacion Flujo"/>
      <sheetName val="Reclasificaciones"/>
      <sheetName val="Porcentajes"/>
      <sheetName val="tipos de cambio"/>
      <sheetName val="Deposito a Plazo"/>
      <sheetName val="Deudores Varios"/>
      <sheetName val="Existencias"/>
      <sheetName val="Trans.EE.RR."/>
      <sheetName val="Efectos result"/>
      <sheetName val="FUT"/>
      <sheetName val="Impto."/>
      <sheetName val="Diferido Bt60 (a)"/>
      <sheetName val="Diferido Bt60 (e)"/>
      <sheetName val="Otros activos circ."/>
      <sheetName val="Pactos con retroc."/>
      <sheetName val="Activo fijo"/>
      <sheetName val="Inv. E-R"/>
      <sheetName val="San Isidro"/>
      <sheetName val="Pasivos asoc. CP"/>
      <sheetName val="Inversiones"/>
      <sheetName val="Inv Otras soc"/>
      <sheetName val="M Y M Valor"/>
      <sheetName val="Otros Act. LP"/>
      <sheetName val="Otros Pasivos CP"/>
      <sheetName val="Oblig. Bcos. CP"/>
      <sheetName val="Oblig. Bcos. LPpCP"/>
      <sheetName val="Oblig. Bcos. LP"/>
      <sheetName val="Pagarés"/>
      <sheetName val="Bono SVS"/>
      <sheetName val="Bonos series (b)"/>
      <sheetName val="Bonos series"/>
      <sheetName val="Prov. y Cast."/>
      <sheetName val="Indem al Personal"/>
      <sheetName val="Int. Minoritario"/>
      <sheetName val="Int. Minor. Resultado"/>
      <sheetName val="Patrimonio"/>
      <sheetName val="Acciones"/>
      <sheetName val="Dividendos"/>
      <sheetName val="Capital"/>
      <sheetName val="Deficit"/>
      <sheetName val="Reservas patrimonio"/>
      <sheetName val="Otros. Ig. F.Explot."/>
      <sheetName val="OtrosEg. F.Explot."/>
      <sheetName val="Corrección monetaria"/>
      <sheetName val="Diferencias de Cambio"/>
      <sheetName val="GastosBonos"/>
      <sheetName val="Derivados"/>
      <sheetName val="Garantías"/>
      <sheetName val="Garantías Ind"/>
      <sheetName val="Moneda Ext.Activo"/>
      <sheetName val="Moneda Ext.PasivoCP"/>
      <sheetName val="Moneda Ext.PasivoLP"/>
      <sheetName val="Item ext"/>
      <sheetName val="Otros Flujo"/>
      <sheetName val="introduccion"/>
      <sheetName val="Dólar Observado"/>
      <sheetName val="General Data"/>
      <sheetName val="Feuil1"/>
      <sheetName val="Liabilities"/>
      <sheetName val="2.1 Capital expenditure"/>
      <sheetName val="1. P-L"/>
      <sheetName val="P-L"/>
      <sheetName val="Parámetros"/>
      <sheetName val="BALANCE "/>
      <sheetName val="FCaja"/>
      <sheetName val="Proy."/>
      <sheetName val="RLI"/>
      <sheetName val="Asiento Agosto 2007"/>
      <sheetName val="Proyecciones"/>
      <sheetName val="Total Gral2003"/>
      <sheetName val="Por Suc 2003"/>
      <sheetName val="Por Suc 2003 (ind)"/>
      <sheetName val="Por Suc 2003 (col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Inversiones"/>
      <sheetName val="Interes Minoritario"/>
      <sheetName val="Ctas. X C y P relac"/>
      <sheetName val="Impuesto"/>
      <sheetName val="Participaciones"/>
      <sheetName val="Efectos en EERR"/>
      <sheetName val="Participaciones1"/>
      <sheetName val="Cuadratura"/>
      <sheetName val="Asientos Balance"/>
      <sheetName val="Asientos Resultados"/>
      <sheetName val="Análisis Mes"/>
      <sheetName val="Análisis Año"/>
      <sheetName val="Activos Regulados"/>
      <sheetName val="Activos pasivos"/>
      <sheetName val="Estado de Resultado2"/>
      <sheetName val="Consolidado Ch$ 05-2005 Endesa"/>
      <sheetName val="#¡REF"/>
      <sheetName val="Proyecciones"/>
      <sheetName val="graficos"/>
      <sheetName val="Resultado"/>
      <sheetName val="bond curves-n.u."/>
      <sheetName val="Dólar Observado"/>
      <sheetName val="Axe_Doc"/>
      <sheetName val="Impuestos Diferidos "/>
      <sheetName val="Dic02"/>
      <sheetName val="Deposito a Plazo"/>
      <sheetName val="Resumen"/>
      <sheetName val="HOJADECONSOLIDACION"/>
      <sheetName val="2.1 ESTADO RESULT."/>
      <sheetName val="CODICE POA Y AA"/>
      <sheetName val="CODICE Real "/>
      <sheetName val="ANEXO_24"/>
      <sheetName val="F-Macro"/>
      <sheetName val="F-Portada"/>
      <sheetName val="ANEXO_35"/>
      <sheetName val="ANEXO_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5A0F"/>
  </sheetPr>
  <dimension ref="A1:AA50"/>
  <sheetViews>
    <sheetView showGridLines="0" showRowColHeaders="0" tabSelected="1" zoomScale="66" zoomScaleNormal="66" zoomScaleSheetLayoutView="85" workbookViewId="0">
      <selection activeCell="A49" sqref="A49"/>
    </sheetView>
  </sheetViews>
  <sheetFormatPr baseColWidth="10" defaultColWidth="0" defaultRowHeight="15" zeroHeight="1"/>
  <cols>
    <col min="1" max="24" width="11.42578125" customWidth="1"/>
    <col min="25" max="25" width="3.85546875" customWidth="1"/>
    <col min="26" max="26" width="11.42578125" customWidth="1"/>
    <col min="27" max="27" width="4.85546875" customWidth="1"/>
    <col min="28" max="16384" width="11.42578125" hidden="1"/>
  </cols>
  <sheetData>
    <row r="1" spans="9:9"/>
    <row r="2" spans="9:9"/>
    <row r="3" spans="9:9"/>
    <row r="4" spans="9:9"/>
    <row r="5" spans="9:9"/>
    <row r="6" spans="9:9"/>
    <row r="7" spans="9:9">
      <c r="I7" s="48"/>
    </row>
    <row r="8" spans="9:9"/>
    <row r="9" spans="9:9"/>
    <row r="10" spans="9:9"/>
    <row r="11" spans="9:9"/>
    <row r="12" spans="9:9"/>
    <row r="13" spans="9:9"/>
    <row r="14" spans="9:9"/>
    <row r="15" spans="9:9"/>
    <row r="16" spans="9:9"/>
    <row r="17" ht="17.25" customHeight="1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 ht="43.5" customHeight="1"/>
    <row r="50" ht="15.75" hidden="1" customHeight="1"/>
  </sheetData>
  <sheetProtection password="9639" sheet="1" objects="1" scenarios="1" selectLockedCells="1" selectUnlockedCells="1"/>
  <printOptions horizontalCentered="1" verticalCentered="1"/>
  <pageMargins left="0" right="0.23622047244094491" top="0" bottom="0" header="0" footer="0"/>
  <pageSetup paperSize="32767" scale="80" orientation="landscape" r:id="rId1"/>
  <headerFooter>
    <oddHeader>&amp;C&amp;"Arial"&amp;8&amp;K000000INTERNAL&amp;1#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00B050"/>
  </sheetPr>
  <dimension ref="B3:P23"/>
  <sheetViews>
    <sheetView workbookViewId="0">
      <selection activeCell="B3" sqref="B3:F19"/>
    </sheetView>
  </sheetViews>
  <sheetFormatPr baseColWidth="10" defaultColWidth="9.140625" defaultRowHeight="11.25"/>
  <cols>
    <col min="1" max="1" width="9.140625" style="7"/>
    <col min="2" max="2" width="46.5703125" style="7" bestFit="1" customWidth="1"/>
    <col min="3" max="3" width="1.5703125" style="7" customWidth="1"/>
    <col min="4" max="4" width="10.7109375" style="7" bestFit="1" customWidth="1"/>
    <col min="5" max="5" width="14.42578125" style="7" customWidth="1"/>
    <col min="6" max="6" width="13.42578125" style="7" customWidth="1"/>
    <col min="7" max="9" width="9.140625" style="7"/>
    <col min="10" max="10" width="14.28515625" style="7" customWidth="1"/>
    <col min="11" max="12" width="14" style="7" customWidth="1"/>
    <col min="13" max="13" width="2.140625" style="7" customWidth="1"/>
    <col min="14" max="14" width="13.85546875" style="7" customWidth="1"/>
    <col min="15" max="15" width="13.5703125" style="7" customWidth="1"/>
    <col min="16" max="16" width="13.28515625" style="7" customWidth="1"/>
    <col min="17" max="16384" width="9.140625" style="7"/>
  </cols>
  <sheetData>
    <row r="3" spans="2:16" ht="25.5" customHeight="1">
      <c r="B3" s="12"/>
      <c r="C3" s="12"/>
      <c r="D3" s="407" t="s">
        <v>50</v>
      </c>
      <c r="E3" s="407"/>
      <c r="F3" s="407"/>
    </row>
    <row r="4" spans="2:16" ht="33.75">
      <c r="B4" s="14" t="s">
        <v>53</v>
      </c>
      <c r="C4" s="12"/>
      <c r="D4" s="16" t="s">
        <v>0</v>
      </c>
      <c r="E4" s="15" t="s">
        <v>15</v>
      </c>
      <c r="F4" s="15" t="s">
        <v>20</v>
      </c>
      <c r="J4" s="8" t="s">
        <v>5</v>
      </c>
    </row>
    <row r="5" spans="2:16">
      <c r="B5" s="12"/>
      <c r="C5" s="12"/>
      <c r="D5" s="408" t="s">
        <v>16</v>
      </c>
      <c r="E5" s="408"/>
      <c r="F5" s="408"/>
      <c r="J5" s="8" t="s">
        <v>57</v>
      </c>
      <c r="N5" s="8" t="s">
        <v>58</v>
      </c>
    </row>
    <row r="6" spans="2:16">
      <c r="J6" s="11" t="s">
        <v>54</v>
      </c>
      <c r="K6" s="11" t="s">
        <v>56</v>
      </c>
      <c r="L6" s="17" t="s">
        <v>55</v>
      </c>
      <c r="N6" s="11" t="s">
        <v>54</v>
      </c>
      <c r="O6" s="11" t="s">
        <v>56</v>
      </c>
      <c r="P6" s="17" t="s">
        <v>55</v>
      </c>
    </row>
    <row r="7" spans="2:16">
      <c r="B7" s="8" t="s">
        <v>5</v>
      </c>
    </row>
    <row r="8" spans="2:16">
      <c r="B8" s="7" t="s">
        <v>51</v>
      </c>
      <c r="D8" s="31">
        <f>+L8</f>
        <v>283034</v>
      </c>
      <c r="E8" s="31">
        <f>-P8</f>
        <v>-72224</v>
      </c>
      <c r="F8" s="31">
        <f>+D8+E8</f>
        <v>210810</v>
      </c>
      <c r="J8" s="31">
        <v>347292</v>
      </c>
      <c r="K8" s="31">
        <v>64258</v>
      </c>
      <c r="L8" s="36">
        <f>+J8-+K8</f>
        <v>283034</v>
      </c>
      <c r="N8" s="31">
        <f>84593+2185</f>
        <v>86778</v>
      </c>
      <c r="O8" s="31">
        <f>14221+333</f>
        <v>14554</v>
      </c>
      <c r="P8" s="36">
        <f>+N8-+O8</f>
        <v>72224</v>
      </c>
    </row>
    <row r="9" spans="2:16">
      <c r="B9" s="7" t="s">
        <v>23</v>
      </c>
      <c r="D9" s="31">
        <f>+L9</f>
        <v>104107</v>
      </c>
      <c r="E9" s="31">
        <f>-P9</f>
        <v>-7221</v>
      </c>
      <c r="F9" s="31">
        <f>+D9+E9</f>
        <v>96886</v>
      </c>
      <c r="J9" s="31">
        <v>125454</v>
      </c>
      <c r="K9" s="31">
        <v>21347</v>
      </c>
      <c r="L9" s="36">
        <f>+J9-+K9</f>
        <v>104107</v>
      </c>
      <c r="N9" s="31">
        <v>8665</v>
      </c>
      <c r="O9" s="31">
        <v>1444</v>
      </c>
      <c r="P9" s="36">
        <f>+N9-+O9</f>
        <v>7221</v>
      </c>
    </row>
    <row r="10" spans="2:16">
      <c r="B10" s="7" t="s">
        <v>24</v>
      </c>
      <c r="D10" s="31">
        <f>+L10</f>
        <v>47369</v>
      </c>
      <c r="E10" s="31">
        <f>-P10</f>
        <v>-21335</v>
      </c>
      <c r="F10" s="31">
        <f>+D10+E10</f>
        <v>26034</v>
      </c>
      <c r="J10" s="31">
        <v>62456</v>
      </c>
      <c r="K10" s="31">
        <v>15087</v>
      </c>
      <c r="L10" s="36">
        <f>+J10-+K10</f>
        <v>47369</v>
      </c>
      <c r="N10" s="31">
        <v>25518</v>
      </c>
      <c r="O10" s="31">
        <v>4183</v>
      </c>
      <c r="P10" s="36">
        <f>+N10-+O10</f>
        <v>21335</v>
      </c>
    </row>
    <row r="11" spans="2:16">
      <c r="B11" s="7" t="s">
        <v>34</v>
      </c>
      <c r="D11" s="31">
        <f>+L11</f>
        <v>53587</v>
      </c>
      <c r="E11" s="31">
        <f>-P11</f>
        <v>-18809</v>
      </c>
      <c r="F11" s="31">
        <f>+D11+E11</f>
        <v>34778</v>
      </c>
      <c r="J11" s="31">
        <f>36129+26766</f>
        <v>62895</v>
      </c>
      <c r="K11" s="31">
        <v>9308</v>
      </c>
      <c r="L11" s="36">
        <f>+J11-+K11</f>
        <v>53587</v>
      </c>
      <c r="N11" s="31">
        <f>7425+6676+6578</f>
        <v>20679</v>
      </c>
      <c r="O11" s="31">
        <v>1870</v>
      </c>
      <c r="P11" s="36">
        <f>+N11-+O11</f>
        <v>18809</v>
      </c>
    </row>
    <row r="12" spans="2:16">
      <c r="B12" s="7" t="s">
        <v>4</v>
      </c>
      <c r="D12" s="31">
        <f>+L12+115</f>
        <v>-292</v>
      </c>
      <c r="E12" s="31">
        <f>-P12</f>
        <v>2083</v>
      </c>
      <c r="F12" s="31">
        <f>+D12+E12</f>
        <v>1791</v>
      </c>
      <c r="J12" s="31">
        <v>-429</v>
      </c>
      <c r="K12" s="31">
        <v>-22</v>
      </c>
      <c r="L12" s="36">
        <f>+J12-+K12</f>
        <v>-407</v>
      </c>
      <c r="N12" s="31">
        <f>-(277+2185)</f>
        <v>-2462</v>
      </c>
      <c r="O12" s="31">
        <f>-(46+333)</f>
        <v>-379</v>
      </c>
      <c r="P12" s="36">
        <f>+N12-+O12</f>
        <v>-2083</v>
      </c>
    </row>
    <row r="13" spans="2:16">
      <c r="B13" s="9" t="s">
        <v>18</v>
      </c>
      <c r="C13" s="10"/>
      <c r="D13" s="34">
        <f>SUM(D8:D12)</f>
        <v>487805</v>
      </c>
      <c r="E13" s="34">
        <f>SUM(E8:E12)</f>
        <v>-117506</v>
      </c>
      <c r="F13" s="34">
        <f>SUM(F8:F12)</f>
        <v>370299</v>
      </c>
    </row>
    <row r="14" spans="2:16">
      <c r="D14" s="32"/>
      <c r="E14" s="32"/>
      <c r="F14" s="32"/>
      <c r="L14" s="32">
        <f>SUM(L8:L13)</f>
        <v>487690</v>
      </c>
      <c r="P14" s="32">
        <f>SUM(P8:P13)</f>
        <v>117506</v>
      </c>
    </row>
    <row r="15" spans="2:16">
      <c r="B15" s="8" t="s">
        <v>6</v>
      </c>
      <c r="D15" s="32"/>
      <c r="E15" s="32"/>
      <c r="F15" s="32"/>
      <c r="L15" s="32">
        <v>487690</v>
      </c>
      <c r="P15" s="32">
        <f>132600+6578-21672</f>
        <v>117506</v>
      </c>
    </row>
    <row r="16" spans="2:16">
      <c r="B16" s="7" t="s">
        <v>49</v>
      </c>
      <c r="D16" s="31">
        <v>163497</v>
      </c>
      <c r="E16" s="31">
        <f>-25460-4172</f>
        <v>-29632</v>
      </c>
      <c r="F16" s="31">
        <f>+D16+E16</f>
        <v>133865</v>
      </c>
      <c r="L16" s="32">
        <f>+L14-L15</f>
        <v>0</v>
      </c>
      <c r="P16" s="32">
        <f>+P14-P15</f>
        <v>0</v>
      </c>
    </row>
    <row r="17" spans="2:16">
      <c r="B17" s="9" t="s">
        <v>19</v>
      </c>
      <c r="C17" s="10"/>
      <c r="D17" s="35">
        <f>SUM(D16:D16)</f>
        <v>163497</v>
      </c>
      <c r="E17" s="35">
        <f>SUM(E16:E16)</f>
        <v>-29632</v>
      </c>
      <c r="F17" s="35">
        <f>SUM(F16:F16)</f>
        <v>133865</v>
      </c>
      <c r="P17" s="32"/>
    </row>
    <row r="18" spans="2:16">
      <c r="B18" s="7" t="s">
        <v>4</v>
      </c>
      <c r="D18" s="31">
        <f>-17093-132-3635+1</f>
        <v>-20859</v>
      </c>
      <c r="E18" s="31">
        <f>1787-735-49-1</f>
        <v>1002</v>
      </c>
      <c r="F18" s="31">
        <f>+D18+E18</f>
        <v>-19857</v>
      </c>
      <c r="P18" s="32">
        <f>2185+277-333-46</f>
        <v>2083</v>
      </c>
    </row>
    <row r="19" spans="2:16">
      <c r="B19" s="12" t="s">
        <v>52</v>
      </c>
      <c r="C19" s="12"/>
      <c r="D19" s="33">
        <f>+D13+D17+D18</f>
        <v>630443</v>
      </c>
      <c r="E19" s="33">
        <f>+E13+E17+E18</f>
        <v>-146136</v>
      </c>
      <c r="F19" s="33">
        <f>+F13+F17+F18</f>
        <v>484307</v>
      </c>
      <c r="P19" s="32">
        <f>+P16-P18</f>
        <v>-2083</v>
      </c>
    </row>
    <row r="21" spans="2:16">
      <c r="D21" s="7">
        <v>630443</v>
      </c>
      <c r="E21" s="7">
        <f>-135386-10750</f>
        <v>-146136</v>
      </c>
      <c r="F21" s="7">
        <f>+D21+E21</f>
        <v>484307</v>
      </c>
    </row>
    <row r="22" spans="2:16">
      <c r="L22" s="32"/>
    </row>
    <row r="23" spans="2:16">
      <c r="D23" s="32">
        <f>+D19-D21</f>
        <v>0</v>
      </c>
      <c r="E23" s="32">
        <f>+E19-E21</f>
        <v>0</v>
      </c>
      <c r="F23" s="32">
        <f>+F19-F21</f>
        <v>0</v>
      </c>
    </row>
  </sheetData>
  <mergeCells count="2">
    <mergeCell ref="D3:F3"/>
    <mergeCell ref="D5:F5"/>
  </mergeCells>
  <pageMargins left="0.75" right="0.75" top="1" bottom="1" header="0.5" footer="0.5"/>
  <pageSetup orientation="portrait" r:id="rId1"/>
  <headerFooter alignWithMargins="0">
    <oddHeader>&amp;C&amp;"Arial"&amp;8&amp;K000000INTERNAL&amp;1#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FFF5EF"/>
    <pageSetUpPr fitToPage="1"/>
  </sheetPr>
  <dimension ref="B1:K22"/>
  <sheetViews>
    <sheetView showGridLines="0" zoomScaleNormal="100" workbookViewId="0">
      <selection activeCell="B3" sqref="B3"/>
    </sheetView>
  </sheetViews>
  <sheetFormatPr baseColWidth="10" defaultColWidth="9.140625" defaultRowHeight="11.25"/>
  <cols>
    <col min="1" max="1" width="3.140625" style="97" customWidth="1"/>
    <col min="2" max="2" width="41.85546875" style="97" customWidth="1"/>
    <col min="3" max="5" width="9.7109375" style="97" customWidth="1"/>
    <col min="6" max="6" width="8.7109375" style="97" customWidth="1"/>
    <col min="7" max="7" width="1.42578125" style="176" customWidth="1"/>
    <col min="8" max="10" width="9.7109375" style="97" customWidth="1"/>
    <col min="11" max="11" width="8.7109375" style="97" customWidth="1"/>
    <col min="12" max="12" width="9.140625" style="97" customWidth="1"/>
    <col min="13" max="16384" width="9.140625" style="97"/>
  </cols>
  <sheetData>
    <row r="1" spans="2:11">
      <c r="C1" s="174"/>
      <c r="D1" s="174"/>
      <c r="H1" s="174"/>
      <c r="I1" s="174"/>
    </row>
    <row r="2" spans="2:11" ht="11.25" customHeight="1">
      <c r="B2" s="121"/>
      <c r="C2" s="390" t="str">
        <f>+EBITDA!C2</f>
        <v>Cumulative Figures</v>
      </c>
      <c r="D2" s="390"/>
      <c r="E2" s="390"/>
      <c r="F2" s="390"/>
      <c r="H2" s="390" t="str">
        <f>+EBITDA!H2</f>
        <v>Quarterly Figures</v>
      </c>
      <c r="I2" s="390"/>
      <c r="J2" s="390"/>
      <c r="K2" s="390"/>
    </row>
    <row r="3" spans="2:11" ht="24">
      <c r="B3" s="217" t="s">
        <v>216</v>
      </c>
      <c r="C3" s="58" t="str">
        <f>+'Gx Business'!C4</f>
        <v>Dec-22</v>
      </c>
      <c r="D3" s="59" t="str">
        <f>+'Gx Business'!D4</f>
        <v>Dec-21</v>
      </c>
      <c r="E3" s="59" t="s">
        <v>91</v>
      </c>
      <c r="F3" s="128" t="s">
        <v>92</v>
      </c>
      <c r="H3" s="58" t="str">
        <f>+'Energy Sales Revenues'!C24</f>
        <v>Q4 2022</v>
      </c>
      <c r="I3" s="59" t="str">
        <f>+'Energy Sales Revenues'!D24</f>
        <v>Q4 2021</v>
      </c>
      <c r="J3" s="59" t="s">
        <v>91</v>
      </c>
      <c r="K3" s="128" t="s">
        <v>92</v>
      </c>
    </row>
    <row r="4" spans="2:11">
      <c r="B4" s="177"/>
      <c r="C4" s="178"/>
      <c r="D4" s="178"/>
      <c r="E4" s="178"/>
      <c r="F4" s="178"/>
      <c r="H4" s="178"/>
      <c r="I4" s="178"/>
      <c r="J4" s="178"/>
      <c r="K4" s="178"/>
    </row>
    <row r="5" spans="2:11">
      <c r="B5" s="180" t="s">
        <v>106</v>
      </c>
      <c r="C5" s="70">
        <v>50414.584999999999</v>
      </c>
      <c r="D5" s="148">
        <v>26420.400000000001</v>
      </c>
      <c r="E5" s="148">
        <v>23994.184999999998</v>
      </c>
      <c r="F5" s="149">
        <v>0.90820000000000001</v>
      </c>
      <c r="G5" s="138"/>
      <c r="H5" s="70">
        <v>5800.025999999998</v>
      </c>
      <c r="I5" s="148">
        <v>8764.9570000000022</v>
      </c>
      <c r="J5" s="148">
        <v>-2964.9310000000041</v>
      </c>
      <c r="K5" s="149">
        <v>-0.33829999999999999</v>
      </c>
    </row>
    <row r="6" spans="2:11">
      <c r="B6" s="218" t="s">
        <v>107</v>
      </c>
      <c r="C6" s="85">
        <v>-193618.033</v>
      </c>
      <c r="D6" s="140">
        <v>-174043.11600000001</v>
      </c>
      <c r="E6" s="140">
        <v>-19574.916999999987</v>
      </c>
      <c r="F6" s="141">
        <v>0.1125</v>
      </c>
      <c r="G6" s="138"/>
      <c r="H6" s="85">
        <v>-50156.337</v>
      </c>
      <c r="I6" s="140">
        <v>-37253.768000000011</v>
      </c>
      <c r="J6" s="140">
        <v>-12902.568999999989</v>
      </c>
      <c r="K6" s="141">
        <v>0.3463</v>
      </c>
    </row>
    <row r="7" spans="2:11">
      <c r="B7" s="219" t="s">
        <v>245</v>
      </c>
      <c r="C7" s="109">
        <v>18401.453000000001</v>
      </c>
      <c r="D7" s="143">
        <v>-15334.368</v>
      </c>
      <c r="E7" s="143">
        <v>33735.821000000004</v>
      </c>
      <c r="F7" s="183" t="s">
        <v>271</v>
      </c>
      <c r="G7" s="138"/>
      <c r="H7" s="109">
        <v>-1714.4559999999983</v>
      </c>
      <c r="I7" s="143">
        <v>-9613.3250000000007</v>
      </c>
      <c r="J7" s="143">
        <v>7898.8690000000024</v>
      </c>
      <c r="K7" s="183">
        <v>-0.82169999999999999</v>
      </c>
    </row>
    <row r="8" spans="2:11">
      <c r="B8" s="220" t="s">
        <v>108</v>
      </c>
      <c r="C8" s="109">
        <v>5862.89</v>
      </c>
      <c r="D8" s="143">
        <v>5897.52</v>
      </c>
      <c r="E8" s="143">
        <v>-34.630000000000109</v>
      </c>
      <c r="F8" s="151">
        <v>-5.8999999999999999E-3</v>
      </c>
      <c r="G8" s="138"/>
      <c r="H8" s="109">
        <v>-2434.0340000000006</v>
      </c>
      <c r="I8" s="143">
        <v>3023.4480000000003</v>
      </c>
      <c r="J8" s="143">
        <v>-5457.4820000000009</v>
      </c>
      <c r="K8" s="151" t="s">
        <v>271</v>
      </c>
    </row>
    <row r="9" spans="2:11">
      <c r="B9" s="144" t="s">
        <v>206</v>
      </c>
      <c r="C9" s="117">
        <v>-118939.105</v>
      </c>
      <c r="D9" s="145">
        <v>-157059.56400000001</v>
      </c>
      <c r="E9" s="145">
        <v>38120.459000000017</v>
      </c>
      <c r="F9" s="146">
        <v>-0.2427</v>
      </c>
      <c r="G9" s="138"/>
      <c r="H9" s="117">
        <v>-48504.800999999999</v>
      </c>
      <c r="I9" s="145">
        <v>-35078.688000000009</v>
      </c>
      <c r="J9" s="145">
        <v>-13426.11299999999</v>
      </c>
      <c r="K9" s="146">
        <v>0.38269999999999998</v>
      </c>
    </row>
    <row r="10" spans="2:11">
      <c r="B10" s="221"/>
      <c r="C10" s="222"/>
      <c r="D10" s="222"/>
      <c r="E10" s="222"/>
      <c r="F10" s="223"/>
      <c r="G10" s="224"/>
      <c r="H10" s="222"/>
      <c r="I10" s="222"/>
      <c r="J10" s="222"/>
      <c r="K10" s="223"/>
    </row>
    <row r="11" spans="2:11" ht="11.25" customHeight="1">
      <c r="B11" s="218" t="s">
        <v>187</v>
      </c>
      <c r="C11" s="85">
        <v>981170.52</v>
      </c>
      <c r="D11" s="140">
        <v>10137.284</v>
      </c>
      <c r="E11" s="140">
        <v>971033.23600000003</v>
      </c>
      <c r="F11" s="141" t="s">
        <v>271</v>
      </c>
      <c r="G11" s="138"/>
      <c r="H11" s="85">
        <v>981072.87800000003</v>
      </c>
      <c r="I11" s="140">
        <v>10032.154999999999</v>
      </c>
      <c r="J11" s="140">
        <v>971040.723</v>
      </c>
      <c r="K11" s="141" t="s">
        <v>271</v>
      </c>
    </row>
    <row r="12" spans="2:11">
      <c r="B12" s="219" t="s">
        <v>188</v>
      </c>
      <c r="C12" s="109">
        <v>810.77599999999995</v>
      </c>
      <c r="D12" s="143">
        <v>0</v>
      </c>
      <c r="E12" s="143">
        <v>810.77599999999995</v>
      </c>
      <c r="F12" s="183" t="s">
        <v>271</v>
      </c>
      <c r="G12" s="138"/>
      <c r="H12" s="109">
        <v>0</v>
      </c>
      <c r="I12" s="143">
        <v>0</v>
      </c>
      <c r="J12" s="143">
        <v>0</v>
      </c>
      <c r="K12" s="183" t="s">
        <v>271</v>
      </c>
    </row>
    <row r="13" spans="2:11" ht="22.5">
      <c r="B13" s="237" t="s">
        <v>111</v>
      </c>
      <c r="C13" s="109">
        <v>3281.241</v>
      </c>
      <c r="D13" s="143">
        <v>3177.4090000000001</v>
      </c>
      <c r="E13" s="143">
        <v>103.83199999999988</v>
      </c>
      <c r="F13" s="151">
        <v>3.27E-2</v>
      </c>
      <c r="G13" s="138"/>
      <c r="H13" s="109">
        <v>309.48199999999997</v>
      </c>
      <c r="I13" s="143">
        <v>2757.4760000000001</v>
      </c>
      <c r="J13" s="143">
        <v>-2447.9940000000001</v>
      </c>
      <c r="K13" s="151">
        <v>-0.88780000000000003</v>
      </c>
    </row>
    <row r="14" spans="2:11">
      <c r="B14" s="144" t="s">
        <v>110</v>
      </c>
      <c r="C14" s="117">
        <v>985262.53700000001</v>
      </c>
      <c r="D14" s="145">
        <v>13314.692999999999</v>
      </c>
      <c r="E14" s="145">
        <v>971947.84400000004</v>
      </c>
      <c r="F14" s="146" t="s">
        <v>271</v>
      </c>
      <c r="G14" s="138"/>
      <c r="H14" s="117">
        <v>981382.36</v>
      </c>
      <c r="I14" s="145">
        <v>12789.630999999999</v>
      </c>
      <c r="J14" s="145">
        <v>968592.72899999993</v>
      </c>
      <c r="K14" s="146" t="s">
        <v>271</v>
      </c>
    </row>
    <row r="15" spans="2:11">
      <c r="B15" s="225"/>
      <c r="C15" s="226"/>
      <c r="D15" s="226"/>
      <c r="E15" s="226"/>
      <c r="F15" s="146"/>
      <c r="G15" s="224"/>
      <c r="H15" s="226"/>
      <c r="I15" s="226"/>
      <c r="J15" s="226"/>
      <c r="K15" s="146"/>
    </row>
    <row r="16" spans="2:11">
      <c r="B16" s="196" t="s">
        <v>112</v>
      </c>
      <c r="C16" s="117">
        <v>1778680.6690000002</v>
      </c>
      <c r="D16" s="145">
        <v>115848.79200000028</v>
      </c>
      <c r="E16" s="145">
        <v>1662831.8769999999</v>
      </c>
      <c r="F16" s="146" t="s">
        <v>271</v>
      </c>
      <c r="G16" s="138"/>
      <c r="H16" s="117">
        <v>1622809.5589999999</v>
      </c>
      <c r="I16" s="145">
        <v>47301.714000000102</v>
      </c>
      <c r="J16" s="145">
        <v>1575507.8449999997</v>
      </c>
      <c r="K16" s="146" t="s">
        <v>271</v>
      </c>
    </row>
    <row r="17" spans="2:11">
      <c r="B17" s="227" t="s">
        <v>113</v>
      </c>
      <c r="C17" s="228">
        <v>-469696.88</v>
      </c>
      <c r="D17" s="229">
        <v>-15138.657999999999</v>
      </c>
      <c r="E17" s="229">
        <v>-454558.22200000001</v>
      </c>
      <c r="F17" s="230" t="s">
        <v>271</v>
      </c>
      <c r="G17" s="138"/>
      <c r="H17" s="228">
        <v>-484406.37099999998</v>
      </c>
      <c r="I17" s="229">
        <v>-5473.7240000000002</v>
      </c>
      <c r="J17" s="229">
        <v>-478932.647</v>
      </c>
      <c r="K17" s="230" t="s">
        <v>271</v>
      </c>
    </row>
    <row r="18" spans="2:11">
      <c r="B18" s="231"/>
      <c r="C18" s="232"/>
      <c r="D18" s="232"/>
      <c r="E18" s="232"/>
      <c r="F18" s="233"/>
      <c r="G18" s="224"/>
      <c r="H18" s="232"/>
      <c r="I18" s="232"/>
      <c r="J18" s="232"/>
      <c r="K18" s="233"/>
    </row>
    <row r="19" spans="2:11">
      <c r="B19" s="144" t="s">
        <v>207</v>
      </c>
      <c r="C19" s="117">
        <v>1308983.7890000003</v>
      </c>
      <c r="D19" s="145">
        <v>100710.13400000028</v>
      </c>
      <c r="E19" s="145">
        <v>1208273.655</v>
      </c>
      <c r="F19" s="146" t="s">
        <v>271</v>
      </c>
      <c r="G19" s="138"/>
      <c r="H19" s="117">
        <v>1138403.1879999998</v>
      </c>
      <c r="I19" s="145">
        <v>41827.9900000001</v>
      </c>
      <c r="J19" s="145">
        <v>1096575.1979999999</v>
      </c>
      <c r="K19" s="146" t="s">
        <v>271</v>
      </c>
    </row>
    <row r="20" spans="2:11">
      <c r="B20" s="234" t="s">
        <v>208</v>
      </c>
      <c r="C20" s="117">
        <v>1252082.2579999999</v>
      </c>
      <c r="D20" s="145">
        <v>85153.968999999997</v>
      </c>
      <c r="E20" s="145">
        <v>1166928.2889999999</v>
      </c>
      <c r="F20" s="146" t="s">
        <v>271</v>
      </c>
      <c r="G20" s="138"/>
      <c r="H20" s="117">
        <v>1102639.8879999998</v>
      </c>
      <c r="I20" s="145">
        <v>36750.553999999996</v>
      </c>
      <c r="J20" s="145">
        <v>1065889.3339999998</v>
      </c>
      <c r="K20" s="146" t="s">
        <v>271</v>
      </c>
    </row>
    <row r="21" spans="2:11">
      <c r="B21" s="235" t="s">
        <v>209</v>
      </c>
      <c r="C21" s="228">
        <v>56901.531000000003</v>
      </c>
      <c r="D21" s="229">
        <v>15556.165000000001</v>
      </c>
      <c r="E21" s="229">
        <v>41345.366000000002</v>
      </c>
      <c r="F21" s="230" t="s">
        <v>271</v>
      </c>
      <c r="G21" s="138"/>
      <c r="H21" s="228">
        <v>35763.300000000003</v>
      </c>
      <c r="I21" s="229">
        <v>5077.4360000000015</v>
      </c>
      <c r="J21" s="229">
        <v>30685.864000000001</v>
      </c>
      <c r="K21" s="230" t="s">
        <v>271</v>
      </c>
    </row>
    <row r="22" spans="2:11">
      <c r="C22" s="203"/>
      <c r="G22" s="236"/>
      <c r="H22" s="203"/>
    </row>
  </sheetData>
  <mergeCells count="2">
    <mergeCell ref="C2:F2"/>
    <mergeCell ref="H2:K2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Header>&amp;C&amp;"Arial"&amp;8&amp;K000000INTERNAL&amp;1#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FFF5EF"/>
    <pageSetUpPr fitToPage="1"/>
  </sheetPr>
  <dimension ref="A1:G19"/>
  <sheetViews>
    <sheetView showGridLines="0" zoomScaleNormal="100" workbookViewId="0">
      <selection activeCell="B3" sqref="B3"/>
    </sheetView>
  </sheetViews>
  <sheetFormatPr baseColWidth="10" defaultColWidth="7.28515625" defaultRowHeight="11.25"/>
  <cols>
    <col min="1" max="1" width="7.28515625" style="121" customWidth="1"/>
    <col min="2" max="2" width="41.85546875" style="121" customWidth="1"/>
    <col min="3" max="4" width="12.7109375" style="172" customWidth="1"/>
    <col min="5" max="5" width="12.7109375" style="121" customWidth="1"/>
    <col min="6" max="6" width="10.7109375" style="121" customWidth="1"/>
    <col min="7" max="7" width="1.7109375" style="121" customWidth="1"/>
    <col min="8" max="8" width="7.28515625" style="121" customWidth="1"/>
    <col min="9" max="173" width="7.28515625" style="121"/>
    <col min="174" max="174" width="7.28515625" style="121" customWidth="1"/>
    <col min="175" max="175" width="36" style="121" customWidth="1"/>
    <col min="176" max="176" width="0.5703125" style="121" customWidth="1"/>
    <col min="177" max="177" width="12.28515625" style="121" customWidth="1"/>
    <col min="178" max="178" width="0.85546875" style="121" customWidth="1"/>
    <col min="179" max="179" width="12.28515625" style="121" customWidth="1"/>
    <col min="180" max="180" width="1.28515625" style="121" customWidth="1"/>
    <col min="181" max="181" width="12.28515625" style="121" customWidth="1"/>
    <col min="182" max="182" width="0.7109375" style="121" customWidth="1"/>
    <col min="183" max="183" width="12.140625" style="121" customWidth="1"/>
    <col min="184" max="184" width="1.7109375" style="121" customWidth="1"/>
    <col min="185" max="185" width="7.28515625" style="121" customWidth="1"/>
    <col min="186" max="186" width="14.140625" style="121" customWidth="1"/>
    <col min="187" max="187" width="12" style="121" customWidth="1"/>
    <col min="188" max="429" width="7.28515625" style="121"/>
    <col min="430" max="430" width="7.28515625" style="121" customWidth="1"/>
    <col min="431" max="431" width="36" style="121" customWidth="1"/>
    <col min="432" max="432" width="0.5703125" style="121" customWidth="1"/>
    <col min="433" max="433" width="12.28515625" style="121" customWidth="1"/>
    <col min="434" max="434" width="0.85546875" style="121" customWidth="1"/>
    <col min="435" max="435" width="12.28515625" style="121" customWidth="1"/>
    <col min="436" max="436" width="1.28515625" style="121" customWidth="1"/>
    <col min="437" max="437" width="12.28515625" style="121" customWidth="1"/>
    <col min="438" max="438" width="0.7109375" style="121" customWidth="1"/>
    <col min="439" max="439" width="12.140625" style="121" customWidth="1"/>
    <col min="440" max="440" width="1.7109375" style="121" customWidth="1"/>
    <col min="441" max="441" width="7.28515625" style="121" customWidth="1"/>
    <col min="442" max="442" width="14.140625" style="121" customWidth="1"/>
    <col min="443" max="443" width="12" style="121" customWidth="1"/>
    <col min="444" max="685" width="7.28515625" style="121"/>
    <col min="686" max="686" width="7.28515625" style="121" customWidth="1"/>
    <col min="687" max="687" width="36" style="121" customWidth="1"/>
    <col min="688" max="688" width="0.5703125" style="121" customWidth="1"/>
    <col min="689" max="689" width="12.28515625" style="121" customWidth="1"/>
    <col min="690" max="690" width="0.85546875" style="121" customWidth="1"/>
    <col min="691" max="691" width="12.28515625" style="121" customWidth="1"/>
    <col min="692" max="692" width="1.28515625" style="121" customWidth="1"/>
    <col min="693" max="693" width="12.28515625" style="121" customWidth="1"/>
    <col min="694" max="694" width="0.7109375" style="121" customWidth="1"/>
    <col min="695" max="695" width="12.140625" style="121" customWidth="1"/>
    <col min="696" max="696" width="1.7109375" style="121" customWidth="1"/>
    <col min="697" max="697" width="7.28515625" style="121" customWidth="1"/>
    <col min="698" max="698" width="14.140625" style="121" customWidth="1"/>
    <col min="699" max="699" width="12" style="121" customWidth="1"/>
    <col min="700" max="941" width="7.28515625" style="121"/>
    <col min="942" max="942" width="7.28515625" style="121" customWidth="1"/>
    <col min="943" max="943" width="36" style="121" customWidth="1"/>
    <col min="944" max="944" width="0.5703125" style="121" customWidth="1"/>
    <col min="945" max="945" width="12.28515625" style="121" customWidth="1"/>
    <col min="946" max="946" width="0.85546875" style="121" customWidth="1"/>
    <col min="947" max="947" width="12.28515625" style="121" customWidth="1"/>
    <col min="948" max="948" width="1.28515625" style="121" customWidth="1"/>
    <col min="949" max="949" width="12.28515625" style="121" customWidth="1"/>
    <col min="950" max="950" width="0.7109375" style="121" customWidth="1"/>
    <col min="951" max="951" width="12.140625" style="121" customWidth="1"/>
    <col min="952" max="952" width="1.7109375" style="121" customWidth="1"/>
    <col min="953" max="953" width="7.28515625" style="121" customWidth="1"/>
    <col min="954" max="954" width="14.140625" style="121" customWidth="1"/>
    <col min="955" max="955" width="12" style="121" customWidth="1"/>
    <col min="956" max="1197" width="7.28515625" style="121"/>
    <col min="1198" max="1198" width="7.28515625" style="121" customWidth="1"/>
    <col min="1199" max="1199" width="36" style="121" customWidth="1"/>
    <col min="1200" max="1200" width="0.5703125" style="121" customWidth="1"/>
    <col min="1201" max="1201" width="12.28515625" style="121" customWidth="1"/>
    <col min="1202" max="1202" width="0.85546875" style="121" customWidth="1"/>
    <col min="1203" max="1203" width="12.28515625" style="121" customWidth="1"/>
    <col min="1204" max="1204" width="1.28515625" style="121" customWidth="1"/>
    <col min="1205" max="1205" width="12.28515625" style="121" customWidth="1"/>
    <col min="1206" max="1206" width="0.7109375" style="121" customWidth="1"/>
    <col min="1207" max="1207" width="12.140625" style="121" customWidth="1"/>
    <col min="1208" max="1208" width="1.7109375" style="121" customWidth="1"/>
    <col min="1209" max="1209" width="7.28515625" style="121" customWidth="1"/>
    <col min="1210" max="1210" width="14.140625" style="121" customWidth="1"/>
    <col min="1211" max="1211" width="12" style="121" customWidth="1"/>
    <col min="1212" max="1453" width="7.28515625" style="121"/>
    <col min="1454" max="1454" width="7.28515625" style="121" customWidth="1"/>
    <col min="1455" max="1455" width="36" style="121" customWidth="1"/>
    <col min="1456" max="1456" width="0.5703125" style="121" customWidth="1"/>
    <col min="1457" max="1457" width="12.28515625" style="121" customWidth="1"/>
    <col min="1458" max="1458" width="0.85546875" style="121" customWidth="1"/>
    <col min="1459" max="1459" width="12.28515625" style="121" customWidth="1"/>
    <col min="1460" max="1460" width="1.28515625" style="121" customWidth="1"/>
    <col min="1461" max="1461" width="12.28515625" style="121" customWidth="1"/>
    <col min="1462" max="1462" width="0.7109375" style="121" customWidth="1"/>
    <col min="1463" max="1463" width="12.140625" style="121" customWidth="1"/>
    <col min="1464" max="1464" width="1.7109375" style="121" customWidth="1"/>
    <col min="1465" max="1465" width="7.28515625" style="121" customWidth="1"/>
    <col min="1466" max="1466" width="14.140625" style="121" customWidth="1"/>
    <col min="1467" max="1467" width="12" style="121" customWidth="1"/>
    <col min="1468" max="1709" width="7.28515625" style="121"/>
    <col min="1710" max="1710" width="7.28515625" style="121" customWidth="1"/>
    <col min="1711" max="1711" width="36" style="121" customWidth="1"/>
    <col min="1712" max="1712" width="0.5703125" style="121" customWidth="1"/>
    <col min="1713" max="1713" width="12.28515625" style="121" customWidth="1"/>
    <col min="1714" max="1714" width="0.85546875" style="121" customWidth="1"/>
    <col min="1715" max="1715" width="12.28515625" style="121" customWidth="1"/>
    <col min="1716" max="1716" width="1.28515625" style="121" customWidth="1"/>
    <col min="1717" max="1717" width="12.28515625" style="121" customWidth="1"/>
    <col min="1718" max="1718" width="0.7109375" style="121" customWidth="1"/>
    <col min="1719" max="1719" width="12.140625" style="121" customWidth="1"/>
    <col min="1720" max="1720" width="1.7109375" style="121" customWidth="1"/>
    <col min="1721" max="1721" width="7.28515625" style="121" customWidth="1"/>
    <col min="1722" max="1722" width="14.140625" style="121" customWidth="1"/>
    <col min="1723" max="1723" width="12" style="121" customWidth="1"/>
    <col min="1724" max="1965" width="7.28515625" style="121"/>
    <col min="1966" max="1966" width="7.28515625" style="121" customWidth="1"/>
    <col min="1967" max="1967" width="36" style="121" customWidth="1"/>
    <col min="1968" max="1968" width="0.5703125" style="121" customWidth="1"/>
    <col min="1969" max="1969" width="12.28515625" style="121" customWidth="1"/>
    <col min="1970" max="1970" width="0.85546875" style="121" customWidth="1"/>
    <col min="1971" max="1971" width="12.28515625" style="121" customWidth="1"/>
    <col min="1972" max="1972" width="1.28515625" style="121" customWidth="1"/>
    <col min="1973" max="1973" width="12.28515625" style="121" customWidth="1"/>
    <col min="1974" max="1974" width="0.7109375" style="121" customWidth="1"/>
    <col min="1975" max="1975" width="12.140625" style="121" customWidth="1"/>
    <col min="1976" max="1976" width="1.7109375" style="121" customWidth="1"/>
    <col min="1977" max="1977" width="7.28515625" style="121" customWidth="1"/>
    <col min="1978" max="1978" width="14.140625" style="121" customWidth="1"/>
    <col min="1979" max="1979" width="12" style="121" customWidth="1"/>
    <col min="1980" max="2221" width="7.28515625" style="121"/>
    <col min="2222" max="2222" width="7.28515625" style="121" customWidth="1"/>
    <col min="2223" max="2223" width="36" style="121" customWidth="1"/>
    <col min="2224" max="2224" width="0.5703125" style="121" customWidth="1"/>
    <col min="2225" max="2225" width="12.28515625" style="121" customWidth="1"/>
    <col min="2226" max="2226" width="0.85546875" style="121" customWidth="1"/>
    <col min="2227" max="2227" width="12.28515625" style="121" customWidth="1"/>
    <col min="2228" max="2228" width="1.28515625" style="121" customWidth="1"/>
    <col min="2229" max="2229" width="12.28515625" style="121" customWidth="1"/>
    <col min="2230" max="2230" width="0.7109375" style="121" customWidth="1"/>
    <col min="2231" max="2231" width="12.140625" style="121" customWidth="1"/>
    <col min="2232" max="2232" width="1.7109375" style="121" customWidth="1"/>
    <col min="2233" max="2233" width="7.28515625" style="121" customWidth="1"/>
    <col min="2234" max="2234" width="14.140625" style="121" customWidth="1"/>
    <col min="2235" max="2235" width="12" style="121" customWidth="1"/>
    <col min="2236" max="2477" width="7.28515625" style="121"/>
    <col min="2478" max="2478" width="7.28515625" style="121" customWidth="1"/>
    <col min="2479" max="2479" width="36" style="121" customWidth="1"/>
    <col min="2480" max="2480" width="0.5703125" style="121" customWidth="1"/>
    <col min="2481" max="2481" width="12.28515625" style="121" customWidth="1"/>
    <col min="2482" max="2482" width="0.85546875" style="121" customWidth="1"/>
    <col min="2483" max="2483" width="12.28515625" style="121" customWidth="1"/>
    <col min="2484" max="2484" width="1.28515625" style="121" customWidth="1"/>
    <col min="2485" max="2485" width="12.28515625" style="121" customWidth="1"/>
    <col min="2486" max="2486" width="0.7109375" style="121" customWidth="1"/>
    <col min="2487" max="2487" width="12.140625" style="121" customWidth="1"/>
    <col min="2488" max="2488" width="1.7109375" style="121" customWidth="1"/>
    <col min="2489" max="2489" width="7.28515625" style="121" customWidth="1"/>
    <col min="2490" max="2490" width="14.140625" style="121" customWidth="1"/>
    <col min="2491" max="2491" width="12" style="121" customWidth="1"/>
    <col min="2492" max="2733" width="7.28515625" style="121"/>
    <col min="2734" max="2734" width="7.28515625" style="121" customWidth="1"/>
    <col min="2735" max="2735" width="36" style="121" customWidth="1"/>
    <col min="2736" max="2736" width="0.5703125" style="121" customWidth="1"/>
    <col min="2737" max="2737" width="12.28515625" style="121" customWidth="1"/>
    <col min="2738" max="2738" width="0.85546875" style="121" customWidth="1"/>
    <col min="2739" max="2739" width="12.28515625" style="121" customWidth="1"/>
    <col min="2740" max="2740" width="1.28515625" style="121" customWidth="1"/>
    <col min="2741" max="2741" width="12.28515625" style="121" customWidth="1"/>
    <col min="2742" max="2742" width="0.7109375" style="121" customWidth="1"/>
    <col min="2743" max="2743" width="12.140625" style="121" customWidth="1"/>
    <col min="2744" max="2744" width="1.7109375" style="121" customWidth="1"/>
    <col min="2745" max="2745" width="7.28515625" style="121" customWidth="1"/>
    <col min="2746" max="2746" width="14.140625" style="121" customWidth="1"/>
    <col min="2747" max="2747" width="12" style="121" customWidth="1"/>
    <col min="2748" max="2989" width="7.28515625" style="121"/>
    <col min="2990" max="2990" width="7.28515625" style="121" customWidth="1"/>
    <col min="2991" max="2991" width="36" style="121" customWidth="1"/>
    <col min="2992" max="2992" width="0.5703125" style="121" customWidth="1"/>
    <col min="2993" max="2993" width="12.28515625" style="121" customWidth="1"/>
    <col min="2994" max="2994" width="0.85546875" style="121" customWidth="1"/>
    <col min="2995" max="2995" width="12.28515625" style="121" customWidth="1"/>
    <col min="2996" max="2996" width="1.28515625" style="121" customWidth="1"/>
    <col min="2997" max="2997" width="12.28515625" style="121" customWidth="1"/>
    <col min="2998" max="2998" width="0.7109375" style="121" customWidth="1"/>
    <col min="2999" max="2999" width="12.140625" style="121" customWidth="1"/>
    <col min="3000" max="3000" width="1.7109375" style="121" customWidth="1"/>
    <col min="3001" max="3001" width="7.28515625" style="121" customWidth="1"/>
    <col min="3002" max="3002" width="14.140625" style="121" customWidth="1"/>
    <col min="3003" max="3003" width="12" style="121" customWidth="1"/>
    <col min="3004" max="3245" width="7.28515625" style="121"/>
    <col min="3246" max="3246" width="7.28515625" style="121" customWidth="1"/>
    <col min="3247" max="3247" width="36" style="121" customWidth="1"/>
    <col min="3248" max="3248" width="0.5703125" style="121" customWidth="1"/>
    <col min="3249" max="3249" width="12.28515625" style="121" customWidth="1"/>
    <col min="3250" max="3250" width="0.85546875" style="121" customWidth="1"/>
    <col min="3251" max="3251" width="12.28515625" style="121" customWidth="1"/>
    <col min="3252" max="3252" width="1.28515625" style="121" customWidth="1"/>
    <col min="3253" max="3253" width="12.28515625" style="121" customWidth="1"/>
    <col min="3254" max="3254" width="0.7109375" style="121" customWidth="1"/>
    <col min="3255" max="3255" width="12.140625" style="121" customWidth="1"/>
    <col min="3256" max="3256" width="1.7109375" style="121" customWidth="1"/>
    <col min="3257" max="3257" width="7.28515625" style="121" customWidth="1"/>
    <col min="3258" max="3258" width="14.140625" style="121" customWidth="1"/>
    <col min="3259" max="3259" width="12" style="121" customWidth="1"/>
    <col min="3260" max="3501" width="7.28515625" style="121"/>
    <col min="3502" max="3502" width="7.28515625" style="121" customWidth="1"/>
    <col min="3503" max="3503" width="36" style="121" customWidth="1"/>
    <col min="3504" max="3504" width="0.5703125" style="121" customWidth="1"/>
    <col min="3505" max="3505" width="12.28515625" style="121" customWidth="1"/>
    <col min="3506" max="3506" width="0.85546875" style="121" customWidth="1"/>
    <col min="3507" max="3507" width="12.28515625" style="121" customWidth="1"/>
    <col min="3508" max="3508" width="1.28515625" style="121" customWidth="1"/>
    <col min="3509" max="3509" width="12.28515625" style="121" customWidth="1"/>
    <col min="3510" max="3510" width="0.7109375" style="121" customWidth="1"/>
    <col min="3511" max="3511" width="12.140625" style="121" customWidth="1"/>
    <col min="3512" max="3512" width="1.7109375" style="121" customWidth="1"/>
    <col min="3513" max="3513" width="7.28515625" style="121" customWidth="1"/>
    <col min="3514" max="3514" width="14.140625" style="121" customWidth="1"/>
    <col min="3515" max="3515" width="12" style="121" customWidth="1"/>
    <col min="3516" max="3757" width="7.28515625" style="121"/>
    <col min="3758" max="3758" width="7.28515625" style="121" customWidth="1"/>
    <col min="3759" max="3759" width="36" style="121" customWidth="1"/>
    <col min="3760" max="3760" width="0.5703125" style="121" customWidth="1"/>
    <col min="3761" max="3761" width="12.28515625" style="121" customWidth="1"/>
    <col min="3762" max="3762" width="0.85546875" style="121" customWidth="1"/>
    <col min="3763" max="3763" width="12.28515625" style="121" customWidth="1"/>
    <col min="3764" max="3764" width="1.28515625" style="121" customWidth="1"/>
    <col min="3765" max="3765" width="12.28515625" style="121" customWidth="1"/>
    <col min="3766" max="3766" width="0.7109375" style="121" customWidth="1"/>
    <col min="3767" max="3767" width="12.140625" style="121" customWidth="1"/>
    <col min="3768" max="3768" width="1.7109375" style="121" customWidth="1"/>
    <col min="3769" max="3769" width="7.28515625" style="121" customWidth="1"/>
    <col min="3770" max="3770" width="14.140625" style="121" customWidth="1"/>
    <col min="3771" max="3771" width="12" style="121" customWidth="1"/>
    <col min="3772" max="4013" width="7.28515625" style="121"/>
    <col min="4014" max="4014" width="7.28515625" style="121" customWidth="1"/>
    <col min="4015" max="4015" width="36" style="121" customWidth="1"/>
    <col min="4016" max="4016" width="0.5703125" style="121" customWidth="1"/>
    <col min="4017" max="4017" width="12.28515625" style="121" customWidth="1"/>
    <col min="4018" max="4018" width="0.85546875" style="121" customWidth="1"/>
    <col min="4019" max="4019" width="12.28515625" style="121" customWidth="1"/>
    <col min="4020" max="4020" width="1.28515625" style="121" customWidth="1"/>
    <col min="4021" max="4021" width="12.28515625" style="121" customWidth="1"/>
    <col min="4022" max="4022" width="0.7109375" style="121" customWidth="1"/>
    <col min="4023" max="4023" width="12.140625" style="121" customWidth="1"/>
    <col min="4024" max="4024" width="1.7109375" style="121" customWidth="1"/>
    <col min="4025" max="4025" width="7.28515625" style="121" customWidth="1"/>
    <col min="4026" max="4026" width="14.140625" style="121" customWidth="1"/>
    <col min="4027" max="4027" width="12" style="121" customWidth="1"/>
    <col min="4028" max="4269" width="7.28515625" style="121"/>
    <col min="4270" max="4270" width="7.28515625" style="121" customWidth="1"/>
    <col min="4271" max="4271" width="36" style="121" customWidth="1"/>
    <col min="4272" max="4272" width="0.5703125" style="121" customWidth="1"/>
    <col min="4273" max="4273" width="12.28515625" style="121" customWidth="1"/>
    <col min="4274" max="4274" width="0.85546875" style="121" customWidth="1"/>
    <col min="4275" max="4275" width="12.28515625" style="121" customWidth="1"/>
    <col min="4276" max="4276" width="1.28515625" style="121" customWidth="1"/>
    <col min="4277" max="4277" width="12.28515625" style="121" customWidth="1"/>
    <col min="4278" max="4278" width="0.7109375" style="121" customWidth="1"/>
    <col min="4279" max="4279" width="12.140625" style="121" customWidth="1"/>
    <col min="4280" max="4280" width="1.7109375" style="121" customWidth="1"/>
    <col min="4281" max="4281" width="7.28515625" style="121" customWidth="1"/>
    <col min="4282" max="4282" width="14.140625" style="121" customWidth="1"/>
    <col min="4283" max="4283" width="12" style="121" customWidth="1"/>
    <col min="4284" max="4525" width="7.28515625" style="121"/>
    <col min="4526" max="4526" width="7.28515625" style="121" customWidth="1"/>
    <col min="4527" max="4527" width="36" style="121" customWidth="1"/>
    <col min="4528" max="4528" width="0.5703125" style="121" customWidth="1"/>
    <col min="4529" max="4529" width="12.28515625" style="121" customWidth="1"/>
    <col min="4530" max="4530" width="0.85546875" style="121" customWidth="1"/>
    <col min="4531" max="4531" width="12.28515625" style="121" customWidth="1"/>
    <col min="4532" max="4532" width="1.28515625" style="121" customWidth="1"/>
    <col min="4533" max="4533" width="12.28515625" style="121" customWidth="1"/>
    <col min="4534" max="4534" width="0.7109375" style="121" customWidth="1"/>
    <col min="4535" max="4535" width="12.140625" style="121" customWidth="1"/>
    <col min="4536" max="4536" width="1.7109375" style="121" customWidth="1"/>
    <col min="4537" max="4537" width="7.28515625" style="121" customWidth="1"/>
    <col min="4538" max="4538" width="14.140625" style="121" customWidth="1"/>
    <col min="4539" max="4539" width="12" style="121" customWidth="1"/>
    <col min="4540" max="4781" width="7.28515625" style="121"/>
    <col min="4782" max="4782" width="7.28515625" style="121" customWidth="1"/>
    <col min="4783" max="4783" width="36" style="121" customWidth="1"/>
    <col min="4784" max="4784" width="0.5703125" style="121" customWidth="1"/>
    <col min="4785" max="4785" width="12.28515625" style="121" customWidth="1"/>
    <col min="4786" max="4786" width="0.85546875" style="121" customWidth="1"/>
    <col min="4787" max="4787" width="12.28515625" style="121" customWidth="1"/>
    <col min="4788" max="4788" width="1.28515625" style="121" customWidth="1"/>
    <col min="4789" max="4789" width="12.28515625" style="121" customWidth="1"/>
    <col min="4790" max="4790" width="0.7109375" style="121" customWidth="1"/>
    <col min="4791" max="4791" width="12.140625" style="121" customWidth="1"/>
    <col min="4792" max="4792" width="1.7109375" style="121" customWidth="1"/>
    <col min="4793" max="4793" width="7.28515625" style="121" customWidth="1"/>
    <col min="4794" max="4794" width="14.140625" style="121" customWidth="1"/>
    <col min="4795" max="4795" width="12" style="121" customWidth="1"/>
    <col min="4796" max="5037" width="7.28515625" style="121"/>
    <col min="5038" max="5038" width="7.28515625" style="121" customWidth="1"/>
    <col min="5039" max="5039" width="36" style="121" customWidth="1"/>
    <col min="5040" max="5040" width="0.5703125" style="121" customWidth="1"/>
    <col min="5041" max="5041" width="12.28515625" style="121" customWidth="1"/>
    <col min="5042" max="5042" width="0.85546875" style="121" customWidth="1"/>
    <col min="5043" max="5043" width="12.28515625" style="121" customWidth="1"/>
    <col min="5044" max="5044" width="1.28515625" style="121" customWidth="1"/>
    <col min="5045" max="5045" width="12.28515625" style="121" customWidth="1"/>
    <col min="5046" max="5046" width="0.7109375" style="121" customWidth="1"/>
    <col min="5047" max="5047" width="12.140625" style="121" customWidth="1"/>
    <col min="5048" max="5048" width="1.7109375" style="121" customWidth="1"/>
    <col min="5049" max="5049" width="7.28515625" style="121" customWidth="1"/>
    <col min="5050" max="5050" width="14.140625" style="121" customWidth="1"/>
    <col min="5051" max="5051" width="12" style="121" customWidth="1"/>
    <col min="5052" max="5293" width="7.28515625" style="121"/>
    <col min="5294" max="5294" width="7.28515625" style="121" customWidth="1"/>
    <col min="5295" max="5295" width="36" style="121" customWidth="1"/>
    <col min="5296" max="5296" width="0.5703125" style="121" customWidth="1"/>
    <col min="5297" max="5297" width="12.28515625" style="121" customWidth="1"/>
    <col min="5298" max="5298" width="0.85546875" style="121" customWidth="1"/>
    <col min="5299" max="5299" width="12.28515625" style="121" customWidth="1"/>
    <col min="5300" max="5300" width="1.28515625" style="121" customWidth="1"/>
    <col min="5301" max="5301" width="12.28515625" style="121" customWidth="1"/>
    <col min="5302" max="5302" width="0.7109375" style="121" customWidth="1"/>
    <col min="5303" max="5303" width="12.140625" style="121" customWidth="1"/>
    <col min="5304" max="5304" width="1.7109375" style="121" customWidth="1"/>
    <col min="5305" max="5305" width="7.28515625" style="121" customWidth="1"/>
    <col min="5306" max="5306" width="14.140625" style="121" customWidth="1"/>
    <col min="5307" max="5307" width="12" style="121" customWidth="1"/>
    <col min="5308" max="5549" width="7.28515625" style="121"/>
    <col min="5550" max="5550" width="7.28515625" style="121" customWidth="1"/>
    <col min="5551" max="5551" width="36" style="121" customWidth="1"/>
    <col min="5552" max="5552" width="0.5703125" style="121" customWidth="1"/>
    <col min="5553" max="5553" width="12.28515625" style="121" customWidth="1"/>
    <col min="5554" max="5554" width="0.85546875" style="121" customWidth="1"/>
    <col min="5555" max="5555" width="12.28515625" style="121" customWidth="1"/>
    <col min="5556" max="5556" width="1.28515625" style="121" customWidth="1"/>
    <col min="5557" max="5557" width="12.28515625" style="121" customWidth="1"/>
    <col min="5558" max="5558" width="0.7109375" style="121" customWidth="1"/>
    <col min="5559" max="5559" width="12.140625" style="121" customWidth="1"/>
    <col min="5560" max="5560" width="1.7109375" style="121" customWidth="1"/>
    <col min="5561" max="5561" width="7.28515625" style="121" customWidth="1"/>
    <col min="5562" max="5562" width="14.140625" style="121" customWidth="1"/>
    <col min="5563" max="5563" width="12" style="121" customWidth="1"/>
    <col min="5564" max="5805" width="7.28515625" style="121"/>
    <col min="5806" max="5806" width="7.28515625" style="121" customWidth="1"/>
    <col min="5807" max="5807" width="36" style="121" customWidth="1"/>
    <col min="5808" max="5808" width="0.5703125" style="121" customWidth="1"/>
    <col min="5809" max="5809" width="12.28515625" style="121" customWidth="1"/>
    <col min="5810" max="5810" width="0.85546875" style="121" customWidth="1"/>
    <col min="5811" max="5811" width="12.28515625" style="121" customWidth="1"/>
    <col min="5812" max="5812" width="1.28515625" style="121" customWidth="1"/>
    <col min="5813" max="5813" width="12.28515625" style="121" customWidth="1"/>
    <col min="5814" max="5814" width="0.7109375" style="121" customWidth="1"/>
    <col min="5815" max="5815" width="12.140625" style="121" customWidth="1"/>
    <col min="5816" max="5816" width="1.7109375" style="121" customWidth="1"/>
    <col min="5817" max="5817" width="7.28515625" style="121" customWidth="1"/>
    <col min="5818" max="5818" width="14.140625" style="121" customWidth="1"/>
    <col min="5819" max="5819" width="12" style="121" customWidth="1"/>
    <col min="5820" max="6061" width="7.28515625" style="121"/>
    <col min="6062" max="6062" width="7.28515625" style="121" customWidth="1"/>
    <col min="6063" max="6063" width="36" style="121" customWidth="1"/>
    <col min="6064" max="6064" width="0.5703125" style="121" customWidth="1"/>
    <col min="6065" max="6065" width="12.28515625" style="121" customWidth="1"/>
    <col min="6066" max="6066" width="0.85546875" style="121" customWidth="1"/>
    <col min="6067" max="6067" width="12.28515625" style="121" customWidth="1"/>
    <col min="6068" max="6068" width="1.28515625" style="121" customWidth="1"/>
    <col min="6069" max="6069" width="12.28515625" style="121" customWidth="1"/>
    <col min="6070" max="6070" width="0.7109375" style="121" customWidth="1"/>
    <col min="6071" max="6071" width="12.140625" style="121" customWidth="1"/>
    <col min="6072" max="6072" width="1.7109375" style="121" customWidth="1"/>
    <col min="6073" max="6073" width="7.28515625" style="121" customWidth="1"/>
    <col min="6074" max="6074" width="14.140625" style="121" customWidth="1"/>
    <col min="6075" max="6075" width="12" style="121" customWidth="1"/>
    <col min="6076" max="6317" width="7.28515625" style="121"/>
    <col min="6318" max="6318" width="7.28515625" style="121" customWidth="1"/>
    <col min="6319" max="6319" width="36" style="121" customWidth="1"/>
    <col min="6320" max="6320" width="0.5703125" style="121" customWidth="1"/>
    <col min="6321" max="6321" width="12.28515625" style="121" customWidth="1"/>
    <col min="6322" max="6322" width="0.85546875" style="121" customWidth="1"/>
    <col min="6323" max="6323" width="12.28515625" style="121" customWidth="1"/>
    <col min="6324" max="6324" width="1.28515625" style="121" customWidth="1"/>
    <col min="6325" max="6325" width="12.28515625" style="121" customWidth="1"/>
    <col min="6326" max="6326" width="0.7109375" style="121" customWidth="1"/>
    <col min="6327" max="6327" width="12.140625" style="121" customWidth="1"/>
    <col min="6328" max="6328" width="1.7109375" style="121" customWidth="1"/>
    <col min="6329" max="6329" width="7.28515625" style="121" customWidth="1"/>
    <col min="6330" max="6330" width="14.140625" style="121" customWidth="1"/>
    <col min="6331" max="6331" width="12" style="121" customWidth="1"/>
    <col min="6332" max="6573" width="7.28515625" style="121"/>
    <col min="6574" max="6574" width="7.28515625" style="121" customWidth="1"/>
    <col min="6575" max="6575" width="36" style="121" customWidth="1"/>
    <col min="6576" max="6576" width="0.5703125" style="121" customWidth="1"/>
    <col min="6577" max="6577" width="12.28515625" style="121" customWidth="1"/>
    <col min="6578" max="6578" width="0.85546875" style="121" customWidth="1"/>
    <col min="6579" max="6579" width="12.28515625" style="121" customWidth="1"/>
    <col min="6580" max="6580" width="1.28515625" style="121" customWidth="1"/>
    <col min="6581" max="6581" width="12.28515625" style="121" customWidth="1"/>
    <col min="6582" max="6582" width="0.7109375" style="121" customWidth="1"/>
    <col min="6583" max="6583" width="12.140625" style="121" customWidth="1"/>
    <col min="6584" max="6584" width="1.7109375" style="121" customWidth="1"/>
    <col min="6585" max="6585" width="7.28515625" style="121" customWidth="1"/>
    <col min="6586" max="6586" width="14.140625" style="121" customWidth="1"/>
    <col min="6587" max="6587" width="12" style="121" customWidth="1"/>
    <col min="6588" max="6829" width="7.28515625" style="121"/>
    <col min="6830" max="6830" width="7.28515625" style="121" customWidth="1"/>
    <col min="6831" max="6831" width="36" style="121" customWidth="1"/>
    <col min="6832" max="6832" width="0.5703125" style="121" customWidth="1"/>
    <col min="6833" max="6833" width="12.28515625" style="121" customWidth="1"/>
    <col min="6834" max="6834" width="0.85546875" style="121" customWidth="1"/>
    <col min="6835" max="6835" width="12.28515625" style="121" customWidth="1"/>
    <col min="6836" max="6836" width="1.28515625" style="121" customWidth="1"/>
    <col min="6837" max="6837" width="12.28515625" style="121" customWidth="1"/>
    <col min="6838" max="6838" width="0.7109375" style="121" customWidth="1"/>
    <col min="6839" max="6839" width="12.140625" style="121" customWidth="1"/>
    <col min="6840" max="6840" width="1.7109375" style="121" customWidth="1"/>
    <col min="6841" max="6841" width="7.28515625" style="121" customWidth="1"/>
    <col min="6842" max="6842" width="14.140625" style="121" customWidth="1"/>
    <col min="6843" max="6843" width="12" style="121" customWidth="1"/>
    <col min="6844" max="7085" width="7.28515625" style="121"/>
    <col min="7086" max="7086" width="7.28515625" style="121" customWidth="1"/>
    <col min="7087" max="7087" width="36" style="121" customWidth="1"/>
    <col min="7088" max="7088" width="0.5703125" style="121" customWidth="1"/>
    <col min="7089" max="7089" width="12.28515625" style="121" customWidth="1"/>
    <col min="7090" max="7090" width="0.85546875" style="121" customWidth="1"/>
    <col min="7091" max="7091" width="12.28515625" style="121" customWidth="1"/>
    <col min="7092" max="7092" width="1.28515625" style="121" customWidth="1"/>
    <col min="7093" max="7093" width="12.28515625" style="121" customWidth="1"/>
    <col min="7094" max="7094" width="0.7109375" style="121" customWidth="1"/>
    <col min="7095" max="7095" width="12.140625" style="121" customWidth="1"/>
    <col min="7096" max="7096" width="1.7109375" style="121" customWidth="1"/>
    <col min="7097" max="7097" width="7.28515625" style="121" customWidth="1"/>
    <col min="7098" max="7098" width="14.140625" style="121" customWidth="1"/>
    <col min="7099" max="7099" width="12" style="121" customWidth="1"/>
    <col min="7100" max="7341" width="7.28515625" style="121"/>
    <col min="7342" max="7342" width="7.28515625" style="121" customWidth="1"/>
    <col min="7343" max="7343" width="36" style="121" customWidth="1"/>
    <col min="7344" max="7344" width="0.5703125" style="121" customWidth="1"/>
    <col min="7345" max="7345" width="12.28515625" style="121" customWidth="1"/>
    <col min="7346" max="7346" width="0.85546875" style="121" customWidth="1"/>
    <col min="7347" max="7347" width="12.28515625" style="121" customWidth="1"/>
    <col min="7348" max="7348" width="1.28515625" style="121" customWidth="1"/>
    <col min="7349" max="7349" width="12.28515625" style="121" customWidth="1"/>
    <col min="7350" max="7350" width="0.7109375" style="121" customWidth="1"/>
    <col min="7351" max="7351" width="12.140625" style="121" customWidth="1"/>
    <col min="7352" max="7352" width="1.7109375" style="121" customWidth="1"/>
    <col min="7353" max="7353" width="7.28515625" style="121" customWidth="1"/>
    <col min="7354" max="7354" width="14.140625" style="121" customWidth="1"/>
    <col min="7355" max="7355" width="12" style="121" customWidth="1"/>
    <col min="7356" max="7597" width="7.28515625" style="121"/>
    <col min="7598" max="7598" width="7.28515625" style="121" customWidth="1"/>
    <col min="7599" max="7599" width="36" style="121" customWidth="1"/>
    <col min="7600" max="7600" width="0.5703125" style="121" customWidth="1"/>
    <col min="7601" max="7601" width="12.28515625" style="121" customWidth="1"/>
    <col min="7602" max="7602" width="0.85546875" style="121" customWidth="1"/>
    <col min="7603" max="7603" width="12.28515625" style="121" customWidth="1"/>
    <col min="7604" max="7604" width="1.28515625" style="121" customWidth="1"/>
    <col min="7605" max="7605" width="12.28515625" style="121" customWidth="1"/>
    <col min="7606" max="7606" width="0.7109375" style="121" customWidth="1"/>
    <col min="7607" max="7607" width="12.140625" style="121" customWidth="1"/>
    <col min="7608" max="7608" width="1.7109375" style="121" customWidth="1"/>
    <col min="7609" max="7609" width="7.28515625" style="121" customWidth="1"/>
    <col min="7610" max="7610" width="14.140625" style="121" customWidth="1"/>
    <col min="7611" max="7611" width="12" style="121" customWidth="1"/>
    <col min="7612" max="7853" width="7.28515625" style="121"/>
    <col min="7854" max="7854" width="7.28515625" style="121" customWidth="1"/>
    <col min="7855" max="7855" width="36" style="121" customWidth="1"/>
    <col min="7856" max="7856" width="0.5703125" style="121" customWidth="1"/>
    <col min="7857" max="7857" width="12.28515625" style="121" customWidth="1"/>
    <col min="7858" max="7858" width="0.85546875" style="121" customWidth="1"/>
    <col min="7859" max="7859" width="12.28515625" style="121" customWidth="1"/>
    <col min="7860" max="7860" width="1.28515625" style="121" customWidth="1"/>
    <col min="7861" max="7861" width="12.28515625" style="121" customWidth="1"/>
    <col min="7862" max="7862" width="0.7109375" style="121" customWidth="1"/>
    <col min="7863" max="7863" width="12.140625" style="121" customWidth="1"/>
    <col min="7864" max="7864" width="1.7109375" style="121" customWidth="1"/>
    <col min="7865" max="7865" width="7.28515625" style="121" customWidth="1"/>
    <col min="7866" max="7866" width="14.140625" style="121" customWidth="1"/>
    <col min="7867" max="7867" width="12" style="121" customWidth="1"/>
    <col min="7868" max="8109" width="7.28515625" style="121"/>
    <col min="8110" max="8110" width="7.28515625" style="121" customWidth="1"/>
    <col min="8111" max="8111" width="36" style="121" customWidth="1"/>
    <col min="8112" max="8112" width="0.5703125" style="121" customWidth="1"/>
    <col min="8113" max="8113" width="12.28515625" style="121" customWidth="1"/>
    <col min="8114" max="8114" width="0.85546875" style="121" customWidth="1"/>
    <col min="8115" max="8115" width="12.28515625" style="121" customWidth="1"/>
    <col min="8116" max="8116" width="1.28515625" style="121" customWidth="1"/>
    <col min="8117" max="8117" width="12.28515625" style="121" customWidth="1"/>
    <col min="8118" max="8118" width="0.7109375" style="121" customWidth="1"/>
    <col min="8119" max="8119" width="12.140625" style="121" customWidth="1"/>
    <col min="8120" max="8120" width="1.7109375" style="121" customWidth="1"/>
    <col min="8121" max="8121" width="7.28515625" style="121" customWidth="1"/>
    <col min="8122" max="8122" width="14.140625" style="121" customWidth="1"/>
    <col min="8123" max="8123" width="12" style="121" customWidth="1"/>
    <col min="8124" max="8365" width="7.28515625" style="121"/>
    <col min="8366" max="8366" width="7.28515625" style="121" customWidth="1"/>
    <col min="8367" max="8367" width="36" style="121" customWidth="1"/>
    <col min="8368" max="8368" width="0.5703125" style="121" customWidth="1"/>
    <col min="8369" max="8369" width="12.28515625" style="121" customWidth="1"/>
    <col min="8370" max="8370" width="0.85546875" style="121" customWidth="1"/>
    <col min="8371" max="8371" width="12.28515625" style="121" customWidth="1"/>
    <col min="8372" max="8372" width="1.28515625" style="121" customWidth="1"/>
    <col min="8373" max="8373" width="12.28515625" style="121" customWidth="1"/>
    <col min="8374" max="8374" width="0.7109375" style="121" customWidth="1"/>
    <col min="8375" max="8375" width="12.140625" style="121" customWidth="1"/>
    <col min="8376" max="8376" width="1.7109375" style="121" customWidth="1"/>
    <col min="8377" max="8377" width="7.28515625" style="121" customWidth="1"/>
    <col min="8378" max="8378" width="14.140625" style="121" customWidth="1"/>
    <col min="8379" max="8379" width="12" style="121" customWidth="1"/>
    <col min="8380" max="8621" width="7.28515625" style="121"/>
    <col min="8622" max="8622" width="7.28515625" style="121" customWidth="1"/>
    <col min="8623" max="8623" width="36" style="121" customWidth="1"/>
    <col min="8624" max="8624" width="0.5703125" style="121" customWidth="1"/>
    <col min="8625" max="8625" width="12.28515625" style="121" customWidth="1"/>
    <col min="8626" max="8626" width="0.85546875" style="121" customWidth="1"/>
    <col min="8627" max="8627" width="12.28515625" style="121" customWidth="1"/>
    <col min="8628" max="8628" width="1.28515625" style="121" customWidth="1"/>
    <col min="8629" max="8629" width="12.28515625" style="121" customWidth="1"/>
    <col min="8630" max="8630" width="0.7109375" style="121" customWidth="1"/>
    <col min="8631" max="8631" width="12.140625" style="121" customWidth="1"/>
    <col min="8632" max="8632" width="1.7109375" style="121" customWidth="1"/>
    <col min="8633" max="8633" width="7.28515625" style="121" customWidth="1"/>
    <col min="8634" max="8634" width="14.140625" style="121" customWidth="1"/>
    <col min="8635" max="8635" width="12" style="121" customWidth="1"/>
    <col min="8636" max="8877" width="7.28515625" style="121"/>
    <col min="8878" max="8878" width="7.28515625" style="121" customWidth="1"/>
    <col min="8879" max="8879" width="36" style="121" customWidth="1"/>
    <col min="8880" max="8880" width="0.5703125" style="121" customWidth="1"/>
    <col min="8881" max="8881" width="12.28515625" style="121" customWidth="1"/>
    <col min="8882" max="8882" width="0.85546875" style="121" customWidth="1"/>
    <col min="8883" max="8883" width="12.28515625" style="121" customWidth="1"/>
    <col min="8884" max="8884" width="1.28515625" style="121" customWidth="1"/>
    <col min="8885" max="8885" width="12.28515625" style="121" customWidth="1"/>
    <col min="8886" max="8886" width="0.7109375" style="121" customWidth="1"/>
    <col min="8887" max="8887" width="12.140625" style="121" customWidth="1"/>
    <col min="8888" max="8888" width="1.7109375" style="121" customWidth="1"/>
    <col min="8889" max="8889" width="7.28515625" style="121" customWidth="1"/>
    <col min="8890" max="8890" width="14.140625" style="121" customWidth="1"/>
    <col min="8891" max="8891" width="12" style="121" customWidth="1"/>
    <col min="8892" max="9133" width="7.28515625" style="121"/>
    <col min="9134" max="9134" width="7.28515625" style="121" customWidth="1"/>
    <col min="9135" max="9135" width="36" style="121" customWidth="1"/>
    <col min="9136" max="9136" width="0.5703125" style="121" customWidth="1"/>
    <col min="9137" max="9137" width="12.28515625" style="121" customWidth="1"/>
    <col min="9138" max="9138" width="0.85546875" style="121" customWidth="1"/>
    <col min="9139" max="9139" width="12.28515625" style="121" customWidth="1"/>
    <col min="9140" max="9140" width="1.28515625" style="121" customWidth="1"/>
    <col min="9141" max="9141" width="12.28515625" style="121" customWidth="1"/>
    <col min="9142" max="9142" width="0.7109375" style="121" customWidth="1"/>
    <col min="9143" max="9143" width="12.140625" style="121" customWidth="1"/>
    <col min="9144" max="9144" width="1.7109375" style="121" customWidth="1"/>
    <col min="9145" max="9145" width="7.28515625" style="121" customWidth="1"/>
    <col min="9146" max="9146" width="14.140625" style="121" customWidth="1"/>
    <col min="9147" max="9147" width="12" style="121" customWidth="1"/>
    <col min="9148" max="9389" width="7.28515625" style="121"/>
    <col min="9390" max="9390" width="7.28515625" style="121" customWidth="1"/>
    <col min="9391" max="9391" width="36" style="121" customWidth="1"/>
    <col min="9392" max="9392" width="0.5703125" style="121" customWidth="1"/>
    <col min="9393" max="9393" width="12.28515625" style="121" customWidth="1"/>
    <col min="9394" max="9394" width="0.85546875" style="121" customWidth="1"/>
    <col min="9395" max="9395" width="12.28515625" style="121" customWidth="1"/>
    <col min="9396" max="9396" width="1.28515625" style="121" customWidth="1"/>
    <col min="9397" max="9397" width="12.28515625" style="121" customWidth="1"/>
    <col min="9398" max="9398" width="0.7109375" style="121" customWidth="1"/>
    <col min="9399" max="9399" width="12.140625" style="121" customWidth="1"/>
    <col min="9400" max="9400" width="1.7109375" style="121" customWidth="1"/>
    <col min="9401" max="9401" width="7.28515625" style="121" customWidth="1"/>
    <col min="9402" max="9402" width="14.140625" style="121" customWidth="1"/>
    <col min="9403" max="9403" width="12" style="121" customWidth="1"/>
    <col min="9404" max="9645" width="7.28515625" style="121"/>
    <col min="9646" max="9646" width="7.28515625" style="121" customWidth="1"/>
    <col min="9647" max="9647" width="36" style="121" customWidth="1"/>
    <col min="9648" max="9648" width="0.5703125" style="121" customWidth="1"/>
    <col min="9649" max="9649" width="12.28515625" style="121" customWidth="1"/>
    <col min="9650" max="9650" width="0.85546875" style="121" customWidth="1"/>
    <col min="9651" max="9651" width="12.28515625" style="121" customWidth="1"/>
    <col min="9652" max="9652" width="1.28515625" style="121" customWidth="1"/>
    <col min="9653" max="9653" width="12.28515625" style="121" customWidth="1"/>
    <col min="9654" max="9654" width="0.7109375" style="121" customWidth="1"/>
    <col min="9655" max="9655" width="12.140625" style="121" customWidth="1"/>
    <col min="9656" max="9656" width="1.7109375" style="121" customWidth="1"/>
    <col min="9657" max="9657" width="7.28515625" style="121" customWidth="1"/>
    <col min="9658" max="9658" width="14.140625" style="121" customWidth="1"/>
    <col min="9659" max="9659" width="12" style="121" customWidth="1"/>
    <col min="9660" max="9901" width="7.28515625" style="121"/>
    <col min="9902" max="9902" width="7.28515625" style="121" customWidth="1"/>
    <col min="9903" max="9903" width="36" style="121" customWidth="1"/>
    <col min="9904" max="9904" width="0.5703125" style="121" customWidth="1"/>
    <col min="9905" max="9905" width="12.28515625" style="121" customWidth="1"/>
    <col min="9906" max="9906" width="0.85546875" style="121" customWidth="1"/>
    <col min="9907" max="9907" width="12.28515625" style="121" customWidth="1"/>
    <col min="9908" max="9908" width="1.28515625" style="121" customWidth="1"/>
    <col min="9909" max="9909" width="12.28515625" style="121" customWidth="1"/>
    <col min="9910" max="9910" width="0.7109375" style="121" customWidth="1"/>
    <col min="9911" max="9911" width="12.140625" style="121" customWidth="1"/>
    <col min="9912" max="9912" width="1.7109375" style="121" customWidth="1"/>
    <col min="9913" max="9913" width="7.28515625" style="121" customWidth="1"/>
    <col min="9914" max="9914" width="14.140625" style="121" customWidth="1"/>
    <col min="9915" max="9915" width="12" style="121" customWidth="1"/>
    <col min="9916" max="10157" width="7.28515625" style="121"/>
    <col min="10158" max="10158" width="7.28515625" style="121" customWidth="1"/>
    <col min="10159" max="10159" width="36" style="121" customWidth="1"/>
    <col min="10160" max="10160" width="0.5703125" style="121" customWidth="1"/>
    <col min="10161" max="10161" width="12.28515625" style="121" customWidth="1"/>
    <col min="10162" max="10162" width="0.85546875" style="121" customWidth="1"/>
    <col min="10163" max="10163" width="12.28515625" style="121" customWidth="1"/>
    <col min="10164" max="10164" width="1.28515625" style="121" customWidth="1"/>
    <col min="10165" max="10165" width="12.28515625" style="121" customWidth="1"/>
    <col min="10166" max="10166" width="0.7109375" style="121" customWidth="1"/>
    <col min="10167" max="10167" width="12.140625" style="121" customWidth="1"/>
    <col min="10168" max="10168" width="1.7109375" style="121" customWidth="1"/>
    <col min="10169" max="10169" width="7.28515625" style="121" customWidth="1"/>
    <col min="10170" max="10170" width="14.140625" style="121" customWidth="1"/>
    <col min="10171" max="10171" width="12" style="121" customWidth="1"/>
    <col min="10172" max="10413" width="7.28515625" style="121"/>
    <col min="10414" max="10414" width="7.28515625" style="121" customWidth="1"/>
    <col min="10415" max="10415" width="36" style="121" customWidth="1"/>
    <col min="10416" max="10416" width="0.5703125" style="121" customWidth="1"/>
    <col min="10417" max="10417" width="12.28515625" style="121" customWidth="1"/>
    <col min="10418" max="10418" width="0.85546875" style="121" customWidth="1"/>
    <col min="10419" max="10419" width="12.28515625" style="121" customWidth="1"/>
    <col min="10420" max="10420" width="1.28515625" style="121" customWidth="1"/>
    <col min="10421" max="10421" width="12.28515625" style="121" customWidth="1"/>
    <col min="10422" max="10422" width="0.7109375" style="121" customWidth="1"/>
    <col min="10423" max="10423" width="12.140625" style="121" customWidth="1"/>
    <col min="10424" max="10424" width="1.7109375" style="121" customWidth="1"/>
    <col min="10425" max="10425" width="7.28515625" style="121" customWidth="1"/>
    <col min="10426" max="10426" width="14.140625" style="121" customWidth="1"/>
    <col min="10427" max="10427" width="12" style="121" customWidth="1"/>
    <col min="10428" max="10669" width="7.28515625" style="121"/>
    <col min="10670" max="10670" width="7.28515625" style="121" customWidth="1"/>
    <col min="10671" max="10671" width="36" style="121" customWidth="1"/>
    <col min="10672" max="10672" width="0.5703125" style="121" customWidth="1"/>
    <col min="10673" max="10673" width="12.28515625" style="121" customWidth="1"/>
    <col min="10674" max="10674" width="0.85546875" style="121" customWidth="1"/>
    <col min="10675" max="10675" width="12.28515625" style="121" customWidth="1"/>
    <col min="10676" max="10676" width="1.28515625" style="121" customWidth="1"/>
    <col min="10677" max="10677" width="12.28515625" style="121" customWidth="1"/>
    <col min="10678" max="10678" width="0.7109375" style="121" customWidth="1"/>
    <col min="10679" max="10679" width="12.140625" style="121" customWidth="1"/>
    <col min="10680" max="10680" width="1.7109375" style="121" customWidth="1"/>
    <col min="10681" max="10681" width="7.28515625" style="121" customWidth="1"/>
    <col min="10682" max="10682" width="14.140625" style="121" customWidth="1"/>
    <col min="10683" max="10683" width="12" style="121" customWidth="1"/>
    <col min="10684" max="10925" width="7.28515625" style="121"/>
    <col min="10926" max="10926" width="7.28515625" style="121" customWidth="1"/>
    <col min="10927" max="10927" width="36" style="121" customWidth="1"/>
    <col min="10928" max="10928" width="0.5703125" style="121" customWidth="1"/>
    <col min="10929" max="10929" width="12.28515625" style="121" customWidth="1"/>
    <col min="10930" max="10930" width="0.85546875" style="121" customWidth="1"/>
    <col min="10931" max="10931" width="12.28515625" style="121" customWidth="1"/>
    <col min="10932" max="10932" width="1.28515625" style="121" customWidth="1"/>
    <col min="10933" max="10933" width="12.28515625" style="121" customWidth="1"/>
    <col min="10934" max="10934" width="0.7109375" style="121" customWidth="1"/>
    <col min="10935" max="10935" width="12.140625" style="121" customWidth="1"/>
    <col min="10936" max="10936" width="1.7109375" style="121" customWidth="1"/>
    <col min="10937" max="10937" width="7.28515625" style="121" customWidth="1"/>
    <col min="10938" max="10938" width="14.140625" style="121" customWidth="1"/>
    <col min="10939" max="10939" width="12" style="121" customWidth="1"/>
    <col min="10940" max="11181" width="7.28515625" style="121"/>
    <col min="11182" max="11182" width="7.28515625" style="121" customWidth="1"/>
    <col min="11183" max="11183" width="36" style="121" customWidth="1"/>
    <col min="11184" max="11184" width="0.5703125" style="121" customWidth="1"/>
    <col min="11185" max="11185" width="12.28515625" style="121" customWidth="1"/>
    <col min="11186" max="11186" width="0.85546875" style="121" customWidth="1"/>
    <col min="11187" max="11187" width="12.28515625" style="121" customWidth="1"/>
    <col min="11188" max="11188" width="1.28515625" style="121" customWidth="1"/>
    <col min="11189" max="11189" width="12.28515625" style="121" customWidth="1"/>
    <col min="11190" max="11190" width="0.7109375" style="121" customWidth="1"/>
    <col min="11191" max="11191" width="12.140625" style="121" customWidth="1"/>
    <col min="11192" max="11192" width="1.7109375" style="121" customWidth="1"/>
    <col min="11193" max="11193" width="7.28515625" style="121" customWidth="1"/>
    <col min="11194" max="11194" width="14.140625" style="121" customWidth="1"/>
    <col min="11195" max="11195" width="12" style="121" customWidth="1"/>
    <col min="11196" max="11437" width="7.28515625" style="121"/>
    <col min="11438" max="11438" width="7.28515625" style="121" customWidth="1"/>
    <col min="11439" max="11439" width="36" style="121" customWidth="1"/>
    <col min="11440" max="11440" width="0.5703125" style="121" customWidth="1"/>
    <col min="11441" max="11441" width="12.28515625" style="121" customWidth="1"/>
    <col min="11442" max="11442" width="0.85546875" style="121" customWidth="1"/>
    <col min="11443" max="11443" width="12.28515625" style="121" customWidth="1"/>
    <col min="11444" max="11444" width="1.28515625" style="121" customWidth="1"/>
    <col min="11445" max="11445" width="12.28515625" style="121" customWidth="1"/>
    <col min="11446" max="11446" width="0.7109375" style="121" customWidth="1"/>
    <col min="11447" max="11447" width="12.140625" style="121" customWidth="1"/>
    <col min="11448" max="11448" width="1.7109375" style="121" customWidth="1"/>
    <col min="11449" max="11449" width="7.28515625" style="121" customWidth="1"/>
    <col min="11450" max="11450" width="14.140625" style="121" customWidth="1"/>
    <col min="11451" max="11451" width="12" style="121" customWidth="1"/>
    <col min="11452" max="11693" width="7.28515625" style="121"/>
    <col min="11694" max="11694" width="7.28515625" style="121" customWidth="1"/>
    <col min="11695" max="11695" width="36" style="121" customWidth="1"/>
    <col min="11696" max="11696" width="0.5703125" style="121" customWidth="1"/>
    <col min="11697" max="11697" width="12.28515625" style="121" customWidth="1"/>
    <col min="11698" max="11698" width="0.85546875" style="121" customWidth="1"/>
    <col min="11699" max="11699" width="12.28515625" style="121" customWidth="1"/>
    <col min="11700" max="11700" width="1.28515625" style="121" customWidth="1"/>
    <col min="11701" max="11701" width="12.28515625" style="121" customWidth="1"/>
    <col min="11702" max="11702" width="0.7109375" style="121" customWidth="1"/>
    <col min="11703" max="11703" width="12.140625" style="121" customWidth="1"/>
    <col min="11704" max="11704" width="1.7109375" style="121" customWidth="1"/>
    <col min="11705" max="11705" width="7.28515625" style="121" customWidth="1"/>
    <col min="11706" max="11706" width="14.140625" style="121" customWidth="1"/>
    <col min="11707" max="11707" width="12" style="121" customWidth="1"/>
    <col min="11708" max="11949" width="7.28515625" style="121"/>
    <col min="11950" max="11950" width="7.28515625" style="121" customWidth="1"/>
    <col min="11951" max="11951" width="36" style="121" customWidth="1"/>
    <col min="11952" max="11952" width="0.5703125" style="121" customWidth="1"/>
    <col min="11953" max="11953" width="12.28515625" style="121" customWidth="1"/>
    <col min="11954" max="11954" width="0.85546875" style="121" customWidth="1"/>
    <col min="11955" max="11955" width="12.28515625" style="121" customWidth="1"/>
    <col min="11956" max="11956" width="1.28515625" style="121" customWidth="1"/>
    <col min="11957" max="11957" width="12.28515625" style="121" customWidth="1"/>
    <col min="11958" max="11958" width="0.7109375" style="121" customWidth="1"/>
    <col min="11959" max="11959" width="12.140625" style="121" customWidth="1"/>
    <col min="11960" max="11960" width="1.7109375" style="121" customWidth="1"/>
    <col min="11961" max="11961" width="7.28515625" style="121" customWidth="1"/>
    <col min="11962" max="11962" width="14.140625" style="121" customWidth="1"/>
    <col min="11963" max="11963" width="12" style="121" customWidth="1"/>
    <col min="11964" max="12205" width="7.28515625" style="121"/>
    <col min="12206" max="12206" width="7.28515625" style="121" customWidth="1"/>
    <col min="12207" max="12207" width="36" style="121" customWidth="1"/>
    <col min="12208" max="12208" width="0.5703125" style="121" customWidth="1"/>
    <col min="12209" max="12209" width="12.28515625" style="121" customWidth="1"/>
    <col min="12210" max="12210" width="0.85546875" style="121" customWidth="1"/>
    <col min="12211" max="12211" width="12.28515625" style="121" customWidth="1"/>
    <col min="12212" max="12212" width="1.28515625" style="121" customWidth="1"/>
    <col min="12213" max="12213" width="12.28515625" style="121" customWidth="1"/>
    <col min="12214" max="12214" width="0.7109375" style="121" customWidth="1"/>
    <col min="12215" max="12215" width="12.140625" style="121" customWidth="1"/>
    <col min="12216" max="12216" width="1.7109375" style="121" customWidth="1"/>
    <col min="12217" max="12217" width="7.28515625" style="121" customWidth="1"/>
    <col min="12218" max="12218" width="14.140625" style="121" customWidth="1"/>
    <col min="12219" max="12219" width="12" style="121" customWidth="1"/>
    <col min="12220" max="12461" width="7.28515625" style="121"/>
    <col min="12462" max="12462" width="7.28515625" style="121" customWidth="1"/>
    <col min="12463" max="12463" width="36" style="121" customWidth="1"/>
    <col min="12464" max="12464" width="0.5703125" style="121" customWidth="1"/>
    <col min="12465" max="12465" width="12.28515625" style="121" customWidth="1"/>
    <col min="12466" max="12466" width="0.85546875" style="121" customWidth="1"/>
    <col min="12467" max="12467" width="12.28515625" style="121" customWidth="1"/>
    <col min="12468" max="12468" width="1.28515625" style="121" customWidth="1"/>
    <col min="12469" max="12469" width="12.28515625" style="121" customWidth="1"/>
    <col min="12470" max="12470" width="0.7109375" style="121" customWidth="1"/>
    <col min="12471" max="12471" width="12.140625" style="121" customWidth="1"/>
    <col min="12472" max="12472" width="1.7109375" style="121" customWidth="1"/>
    <col min="12473" max="12473" width="7.28515625" style="121" customWidth="1"/>
    <col min="12474" max="12474" width="14.140625" style="121" customWidth="1"/>
    <col min="12475" max="12475" width="12" style="121" customWidth="1"/>
    <col min="12476" max="12717" width="7.28515625" style="121"/>
    <col min="12718" max="12718" width="7.28515625" style="121" customWidth="1"/>
    <col min="12719" max="12719" width="36" style="121" customWidth="1"/>
    <col min="12720" max="12720" width="0.5703125" style="121" customWidth="1"/>
    <col min="12721" max="12721" width="12.28515625" style="121" customWidth="1"/>
    <col min="12722" max="12722" width="0.85546875" style="121" customWidth="1"/>
    <col min="12723" max="12723" width="12.28515625" style="121" customWidth="1"/>
    <col min="12724" max="12724" width="1.28515625" style="121" customWidth="1"/>
    <col min="12725" max="12725" width="12.28515625" style="121" customWidth="1"/>
    <col min="12726" max="12726" width="0.7109375" style="121" customWidth="1"/>
    <col min="12727" max="12727" width="12.140625" style="121" customWidth="1"/>
    <col min="12728" max="12728" width="1.7109375" style="121" customWidth="1"/>
    <col min="12729" max="12729" width="7.28515625" style="121" customWidth="1"/>
    <col min="12730" max="12730" width="14.140625" style="121" customWidth="1"/>
    <col min="12731" max="12731" width="12" style="121" customWidth="1"/>
    <col min="12732" max="12973" width="7.28515625" style="121"/>
    <col min="12974" max="12974" width="7.28515625" style="121" customWidth="1"/>
    <col min="12975" max="12975" width="36" style="121" customWidth="1"/>
    <col min="12976" max="12976" width="0.5703125" style="121" customWidth="1"/>
    <col min="12977" max="12977" width="12.28515625" style="121" customWidth="1"/>
    <col min="12978" max="12978" width="0.85546875" style="121" customWidth="1"/>
    <col min="12979" max="12979" width="12.28515625" style="121" customWidth="1"/>
    <col min="12980" max="12980" width="1.28515625" style="121" customWidth="1"/>
    <col min="12981" max="12981" width="12.28515625" style="121" customWidth="1"/>
    <col min="12982" max="12982" width="0.7109375" style="121" customWidth="1"/>
    <col min="12983" max="12983" width="12.140625" style="121" customWidth="1"/>
    <col min="12984" max="12984" width="1.7109375" style="121" customWidth="1"/>
    <col min="12985" max="12985" width="7.28515625" style="121" customWidth="1"/>
    <col min="12986" max="12986" width="14.140625" style="121" customWidth="1"/>
    <col min="12987" max="12987" width="12" style="121" customWidth="1"/>
    <col min="12988" max="13229" width="7.28515625" style="121"/>
    <col min="13230" max="13230" width="7.28515625" style="121" customWidth="1"/>
    <col min="13231" max="13231" width="36" style="121" customWidth="1"/>
    <col min="13232" max="13232" width="0.5703125" style="121" customWidth="1"/>
    <col min="13233" max="13233" width="12.28515625" style="121" customWidth="1"/>
    <col min="13234" max="13234" width="0.85546875" style="121" customWidth="1"/>
    <col min="13235" max="13235" width="12.28515625" style="121" customWidth="1"/>
    <col min="13236" max="13236" width="1.28515625" style="121" customWidth="1"/>
    <col min="13237" max="13237" width="12.28515625" style="121" customWidth="1"/>
    <col min="13238" max="13238" width="0.7109375" style="121" customWidth="1"/>
    <col min="13239" max="13239" width="12.140625" style="121" customWidth="1"/>
    <col min="13240" max="13240" width="1.7109375" style="121" customWidth="1"/>
    <col min="13241" max="13241" width="7.28515625" style="121" customWidth="1"/>
    <col min="13242" max="13242" width="14.140625" style="121" customWidth="1"/>
    <col min="13243" max="13243" width="12" style="121" customWidth="1"/>
    <col min="13244" max="13485" width="7.28515625" style="121"/>
    <col min="13486" max="13486" width="7.28515625" style="121" customWidth="1"/>
    <col min="13487" max="13487" width="36" style="121" customWidth="1"/>
    <col min="13488" max="13488" width="0.5703125" style="121" customWidth="1"/>
    <col min="13489" max="13489" width="12.28515625" style="121" customWidth="1"/>
    <col min="13490" max="13490" width="0.85546875" style="121" customWidth="1"/>
    <col min="13491" max="13491" width="12.28515625" style="121" customWidth="1"/>
    <col min="13492" max="13492" width="1.28515625" style="121" customWidth="1"/>
    <col min="13493" max="13493" width="12.28515625" style="121" customWidth="1"/>
    <col min="13494" max="13494" width="0.7109375" style="121" customWidth="1"/>
    <col min="13495" max="13495" width="12.140625" style="121" customWidth="1"/>
    <col min="13496" max="13496" width="1.7109375" style="121" customWidth="1"/>
    <col min="13497" max="13497" width="7.28515625" style="121" customWidth="1"/>
    <col min="13498" max="13498" width="14.140625" style="121" customWidth="1"/>
    <col min="13499" max="13499" width="12" style="121" customWidth="1"/>
    <col min="13500" max="13741" width="7.28515625" style="121"/>
    <col min="13742" max="13742" width="7.28515625" style="121" customWidth="1"/>
    <col min="13743" max="13743" width="36" style="121" customWidth="1"/>
    <col min="13744" max="13744" width="0.5703125" style="121" customWidth="1"/>
    <col min="13745" max="13745" width="12.28515625" style="121" customWidth="1"/>
    <col min="13746" max="13746" width="0.85546875" style="121" customWidth="1"/>
    <col min="13747" max="13747" width="12.28515625" style="121" customWidth="1"/>
    <col min="13748" max="13748" width="1.28515625" style="121" customWidth="1"/>
    <col min="13749" max="13749" width="12.28515625" style="121" customWidth="1"/>
    <col min="13750" max="13750" width="0.7109375" style="121" customWidth="1"/>
    <col min="13751" max="13751" width="12.140625" style="121" customWidth="1"/>
    <col min="13752" max="13752" width="1.7109375" style="121" customWidth="1"/>
    <col min="13753" max="13753" width="7.28515625" style="121" customWidth="1"/>
    <col min="13754" max="13754" width="14.140625" style="121" customWidth="1"/>
    <col min="13755" max="13755" width="12" style="121" customWidth="1"/>
    <col min="13756" max="13997" width="7.28515625" style="121"/>
    <col min="13998" max="13998" width="7.28515625" style="121" customWidth="1"/>
    <col min="13999" max="13999" width="36" style="121" customWidth="1"/>
    <col min="14000" max="14000" width="0.5703125" style="121" customWidth="1"/>
    <col min="14001" max="14001" width="12.28515625" style="121" customWidth="1"/>
    <col min="14002" max="14002" width="0.85546875" style="121" customWidth="1"/>
    <col min="14003" max="14003" width="12.28515625" style="121" customWidth="1"/>
    <col min="14004" max="14004" width="1.28515625" style="121" customWidth="1"/>
    <col min="14005" max="14005" width="12.28515625" style="121" customWidth="1"/>
    <col min="14006" max="14006" width="0.7109375" style="121" customWidth="1"/>
    <col min="14007" max="14007" width="12.140625" style="121" customWidth="1"/>
    <col min="14008" max="14008" width="1.7109375" style="121" customWidth="1"/>
    <col min="14009" max="14009" width="7.28515625" style="121" customWidth="1"/>
    <col min="14010" max="14010" width="14.140625" style="121" customWidth="1"/>
    <col min="14011" max="14011" width="12" style="121" customWidth="1"/>
    <col min="14012" max="14253" width="7.28515625" style="121"/>
    <col min="14254" max="14254" width="7.28515625" style="121" customWidth="1"/>
    <col min="14255" max="14255" width="36" style="121" customWidth="1"/>
    <col min="14256" max="14256" width="0.5703125" style="121" customWidth="1"/>
    <col min="14257" max="14257" width="12.28515625" style="121" customWidth="1"/>
    <col min="14258" max="14258" width="0.85546875" style="121" customWidth="1"/>
    <col min="14259" max="14259" width="12.28515625" style="121" customWidth="1"/>
    <col min="14260" max="14260" width="1.28515625" style="121" customWidth="1"/>
    <col min="14261" max="14261" width="12.28515625" style="121" customWidth="1"/>
    <col min="14262" max="14262" width="0.7109375" style="121" customWidth="1"/>
    <col min="14263" max="14263" width="12.140625" style="121" customWidth="1"/>
    <col min="14264" max="14264" width="1.7109375" style="121" customWidth="1"/>
    <col min="14265" max="14265" width="7.28515625" style="121" customWidth="1"/>
    <col min="14266" max="14266" width="14.140625" style="121" customWidth="1"/>
    <col min="14267" max="14267" width="12" style="121" customWidth="1"/>
    <col min="14268" max="14509" width="7.28515625" style="121"/>
    <col min="14510" max="14510" width="7.28515625" style="121" customWidth="1"/>
    <col min="14511" max="14511" width="36" style="121" customWidth="1"/>
    <col min="14512" max="14512" width="0.5703125" style="121" customWidth="1"/>
    <col min="14513" max="14513" width="12.28515625" style="121" customWidth="1"/>
    <col min="14514" max="14514" width="0.85546875" style="121" customWidth="1"/>
    <col min="14515" max="14515" width="12.28515625" style="121" customWidth="1"/>
    <col min="14516" max="14516" width="1.28515625" style="121" customWidth="1"/>
    <col min="14517" max="14517" width="12.28515625" style="121" customWidth="1"/>
    <col min="14518" max="14518" width="0.7109375" style="121" customWidth="1"/>
    <col min="14519" max="14519" width="12.140625" style="121" customWidth="1"/>
    <col min="14520" max="14520" width="1.7109375" style="121" customWidth="1"/>
    <col min="14521" max="14521" width="7.28515625" style="121" customWidth="1"/>
    <col min="14522" max="14522" width="14.140625" style="121" customWidth="1"/>
    <col min="14523" max="14523" width="12" style="121" customWidth="1"/>
    <col min="14524" max="14765" width="7.28515625" style="121"/>
    <col min="14766" max="14766" width="7.28515625" style="121" customWidth="1"/>
    <col min="14767" max="14767" width="36" style="121" customWidth="1"/>
    <col min="14768" max="14768" width="0.5703125" style="121" customWidth="1"/>
    <col min="14769" max="14769" width="12.28515625" style="121" customWidth="1"/>
    <col min="14770" max="14770" width="0.85546875" style="121" customWidth="1"/>
    <col min="14771" max="14771" width="12.28515625" style="121" customWidth="1"/>
    <col min="14772" max="14772" width="1.28515625" style="121" customWidth="1"/>
    <col min="14773" max="14773" width="12.28515625" style="121" customWidth="1"/>
    <col min="14774" max="14774" width="0.7109375" style="121" customWidth="1"/>
    <col min="14775" max="14775" width="12.140625" style="121" customWidth="1"/>
    <col min="14776" max="14776" width="1.7109375" style="121" customWidth="1"/>
    <col min="14777" max="14777" width="7.28515625" style="121" customWidth="1"/>
    <col min="14778" max="14778" width="14.140625" style="121" customWidth="1"/>
    <col min="14779" max="14779" width="12" style="121" customWidth="1"/>
    <col min="14780" max="15021" width="7.28515625" style="121"/>
    <col min="15022" max="15022" width="7.28515625" style="121" customWidth="1"/>
    <col min="15023" max="15023" width="36" style="121" customWidth="1"/>
    <col min="15024" max="15024" width="0.5703125" style="121" customWidth="1"/>
    <col min="15025" max="15025" width="12.28515625" style="121" customWidth="1"/>
    <col min="15026" max="15026" width="0.85546875" style="121" customWidth="1"/>
    <col min="15027" max="15027" width="12.28515625" style="121" customWidth="1"/>
    <col min="15028" max="15028" width="1.28515625" style="121" customWidth="1"/>
    <col min="15029" max="15029" width="12.28515625" style="121" customWidth="1"/>
    <col min="15030" max="15030" width="0.7109375" style="121" customWidth="1"/>
    <col min="15031" max="15031" width="12.140625" style="121" customWidth="1"/>
    <col min="15032" max="15032" width="1.7109375" style="121" customWidth="1"/>
    <col min="15033" max="15033" width="7.28515625" style="121" customWidth="1"/>
    <col min="15034" max="15034" width="14.140625" style="121" customWidth="1"/>
    <col min="15035" max="15035" width="12" style="121" customWidth="1"/>
    <col min="15036" max="15277" width="7.28515625" style="121"/>
    <col min="15278" max="15278" width="7.28515625" style="121" customWidth="1"/>
    <col min="15279" max="15279" width="36" style="121" customWidth="1"/>
    <col min="15280" max="15280" width="0.5703125" style="121" customWidth="1"/>
    <col min="15281" max="15281" width="12.28515625" style="121" customWidth="1"/>
    <col min="15282" max="15282" width="0.85546875" style="121" customWidth="1"/>
    <col min="15283" max="15283" width="12.28515625" style="121" customWidth="1"/>
    <col min="15284" max="15284" width="1.28515625" style="121" customWidth="1"/>
    <col min="15285" max="15285" width="12.28515625" style="121" customWidth="1"/>
    <col min="15286" max="15286" width="0.7109375" style="121" customWidth="1"/>
    <col min="15287" max="15287" width="12.140625" style="121" customWidth="1"/>
    <col min="15288" max="15288" width="1.7109375" style="121" customWidth="1"/>
    <col min="15289" max="15289" width="7.28515625" style="121" customWidth="1"/>
    <col min="15290" max="15290" width="14.140625" style="121" customWidth="1"/>
    <col min="15291" max="15291" width="12" style="121" customWidth="1"/>
    <col min="15292" max="15533" width="7.28515625" style="121"/>
    <col min="15534" max="15534" width="7.28515625" style="121" customWidth="1"/>
    <col min="15535" max="15535" width="36" style="121" customWidth="1"/>
    <col min="15536" max="15536" width="0.5703125" style="121" customWidth="1"/>
    <col min="15537" max="15537" width="12.28515625" style="121" customWidth="1"/>
    <col min="15538" max="15538" width="0.85546875" style="121" customWidth="1"/>
    <col min="15539" max="15539" width="12.28515625" style="121" customWidth="1"/>
    <col min="15540" max="15540" width="1.28515625" style="121" customWidth="1"/>
    <col min="15541" max="15541" width="12.28515625" style="121" customWidth="1"/>
    <col min="15542" max="15542" width="0.7109375" style="121" customWidth="1"/>
    <col min="15543" max="15543" width="12.140625" style="121" customWidth="1"/>
    <col min="15544" max="15544" width="1.7109375" style="121" customWidth="1"/>
    <col min="15545" max="15545" width="7.28515625" style="121" customWidth="1"/>
    <col min="15546" max="15546" width="14.140625" style="121" customWidth="1"/>
    <col min="15547" max="15547" width="12" style="121" customWidth="1"/>
    <col min="15548" max="15789" width="7.28515625" style="121"/>
    <col min="15790" max="15790" width="7.28515625" style="121" customWidth="1"/>
    <col min="15791" max="15791" width="36" style="121" customWidth="1"/>
    <col min="15792" max="15792" width="0.5703125" style="121" customWidth="1"/>
    <col min="15793" max="15793" width="12.28515625" style="121" customWidth="1"/>
    <col min="15794" max="15794" width="0.85546875" style="121" customWidth="1"/>
    <col min="15795" max="15795" width="12.28515625" style="121" customWidth="1"/>
    <col min="15796" max="15796" width="1.28515625" style="121" customWidth="1"/>
    <col min="15797" max="15797" width="12.28515625" style="121" customWidth="1"/>
    <col min="15798" max="15798" width="0.7109375" style="121" customWidth="1"/>
    <col min="15799" max="15799" width="12.140625" style="121" customWidth="1"/>
    <col min="15800" max="15800" width="1.7109375" style="121" customWidth="1"/>
    <col min="15801" max="15801" width="7.28515625" style="121" customWidth="1"/>
    <col min="15802" max="15802" width="14.140625" style="121" customWidth="1"/>
    <col min="15803" max="15803" width="12" style="121" customWidth="1"/>
    <col min="15804" max="16045" width="7.28515625" style="121"/>
    <col min="16046" max="16046" width="7.28515625" style="121" customWidth="1"/>
    <col min="16047" max="16047" width="36" style="121" customWidth="1"/>
    <col min="16048" max="16048" width="0.5703125" style="121" customWidth="1"/>
    <col min="16049" max="16049" width="12.28515625" style="121" customWidth="1"/>
    <col min="16050" max="16050" width="0.85546875" style="121" customWidth="1"/>
    <col min="16051" max="16051" width="12.28515625" style="121" customWidth="1"/>
    <col min="16052" max="16052" width="1.28515625" style="121" customWidth="1"/>
    <col min="16053" max="16053" width="12.28515625" style="121" customWidth="1"/>
    <col min="16054" max="16054" width="0.7109375" style="121" customWidth="1"/>
    <col min="16055" max="16055" width="12.140625" style="121" customWidth="1"/>
    <col min="16056" max="16056" width="1.7109375" style="121" customWidth="1"/>
    <col min="16057" max="16057" width="7.28515625" style="121" customWidth="1"/>
    <col min="16058" max="16058" width="14.140625" style="121" customWidth="1"/>
    <col min="16059" max="16059" width="12" style="121" customWidth="1"/>
    <col min="16060" max="16384" width="7.28515625" style="121"/>
  </cols>
  <sheetData>
    <row r="1" spans="1:7">
      <c r="A1" s="238"/>
      <c r="G1" s="239"/>
    </row>
    <row r="2" spans="1:7">
      <c r="A2" s="127"/>
      <c r="C2" s="171"/>
      <c r="D2" s="171"/>
      <c r="E2" s="122"/>
      <c r="F2" s="122"/>
      <c r="G2" s="239"/>
    </row>
    <row r="3" spans="1:7" s="127" customFormat="1" ht="22.5">
      <c r="B3" s="128" t="s">
        <v>211</v>
      </c>
      <c r="C3" s="240" t="str">
        <f>+'Gx Business'!C4</f>
        <v>Dec-22</v>
      </c>
      <c r="D3" s="241" t="s">
        <v>246</v>
      </c>
      <c r="E3" s="241" t="s">
        <v>91</v>
      </c>
      <c r="F3" s="242" t="s">
        <v>92</v>
      </c>
      <c r="G3" s="243"/>
    </row>
    <row r="4" spans="1:7" s="127" customFormat="1">
      <c r="B4" s="244"/>
      <c r="C4" s="245"/>
      <c r="D4" s="246"/>
      <c r="E4" s="246"/>
      <c r="F4" s="247"/>
      <c r="G4" s="243"/>
    </row>
    <row r="5" spans="1:7" s="248" customFormat="1">
      <c r="B5" s="208" t="s">
        <v>124</v>
      </c>
      <c r="C5" s="70">
        <v>3064242.3190000001</v>
      </c>
      <c r="D5" s="148">
        <v>1268252.993</v>
      </c>
      <c r="E5" s="148">
        <v>1795989.3260000001</v>
      </c>
      <c r="F5" s="149">
        <v>1.4160999999999999</v>
      </c>
      <c r="G5" s="239"/>
    </row>
    <row r="6" spans="1:7" s="248" customFormat="1">
      <c r="B6" s="210" t="s">
        <v>182</v>
      </c>
      <c r="C6" s="85">
        <v>8801337.9130000006</v>
      </c>
      <c r="D6" s="140">
        <v>8232071.1030000001</v>
      </c>
      <c r="E6" s="140">
        <v>569266.81000000052</v>
      </c>
      <c r="F6" s="141">
        <v>6.9199999999999998E-2</v>
      </c>
      <c r="G6" s="239"/>
    </row>
    <row r="7" spans="1:7" s="248" customFormat="1">
      <c r="B7" s="249"/>
      <c r="C7" s="250"/>
      <c r="D7" s="250"/>
      <c r="E7" s="251"/>
      <c r="F7" s="252"/>
      <c r="G7" s="239"/>
    </row>
    <row r="8" spans="1:7" s="253" customFormat="1">
      <c r="B8" s="213" t="s">
        <v>125</v>
      </c>
      <c r="C8" s="117">
        <v>11865580.232000001</v>
      </c>
      <c r="D8" s="145">
        <v>9500324.0960000008</v>
      </c>
      <c r="E8" s="145">
        <v>2365256.1359999999</v>
      </c>
      <c r="F8" s="146">
        <v>0.249</v>
      </c>
      <c r="G8" s="243"/>
    </row>
    <row r="10" spans="1:7">
      <c r="C10" s="171"/>
      <c r="D10" s="171"/>
      <c r="E10" s="122"/>
      <c r="F10" s="122"/>
    </row>
    <row r="11" spans="1:7" ht="22.5">
      <c r="B11" s="128" t="s">
        <v>212</v>
      </c>
      <c r="C11" s="254" t="str">
        <f>+C3</f>
        <v>Dec-22</v>
      </c>
      <c r="D11" s="82" t="s">
        <v>246</v>
      </c>
      <c r="E11" s="82" t="s">
        <v>91</v>
      </c>
      <c r="F11" s="255" t="s">
        <v>92</v>
      </c>
    </row>
    <row r="12" spans="1:7" s="127" customFormat="1">
      <c r="B12" s="244"/>
      <c r="C12" s="245"/>
      <c r="D12" s="246"/>
      <c r="E12" s="246"/>
      <c r="F12" s="247"/>
    </row>
    <row r="13" spans="1:7" s="248" customFormat="1">
      <c r="B13" s="208" t="s">
        <v>126</v>
      </c>
      <c r="C13" s="70">
        <v>3168491.88</v>
      </c>
      <c r="D13" s="148">
        <v>2132326.7170000002</v>
      </c>
      <c r="E13" s="148">
        <v>1036165.1629999997</v>
      </c>
      <c r="F13" s="149">
        <v>0.4859</v>
      </c>
      <c r="G13" s="239"/>
    </row>
    <row r="14" spans="1:7" s="248" customFormat="1">
      <c r="B14" s="210" t="s">
        <v>127</v>
      </c>
      <c r="C14" s="85">
        <v>4308148.5489999996</v>
      </c>
      <c r="D14" s="140">
        <v>4021504.4810000001</v>
      </c>
      <c r="E14" s="140">
        <v>286644.5679999995</v>
      </c>
      <c r="F14" s="141">
        <v>7.1300000000000002E-2</v>
      </c>
      <c r="G14" s="239"/>
    </row>
    <row r="15" spans="1:7" s="248" customFormat="1">
      <c r="B15" s="210" t="s">
        <v>128</v>
      </c>
      <c r="C15" s="85">
        <v>4388939.3030000003</v>
      </c>
      <c r="D15" s="140">
        <v>3346492.898</v>
      </c>
      <c r="E15" s="140">
        <v>1042446.4050000003</v>
      </c>
      <c r="F15" s="141">
        <v>0.3115</v>
      </c>
      <c r="G15" s="239"/>
    </row>
    <row r="16" spans="1:7" s="248" customFormat="1">
      <c r="B16" s="256" t="s">
        <v>224</v>
      </c>
      <c r="C16" s="386">
        <v>4097200.895</v>
      </c>
      <c r="D16" s="387">
        <v>3097868.3530000001</v>
      </c>
      <c r="E16" s="387">
        <v>999332.5419999999</v>
      </c>
      <c r="F16" s="388">
        <v>0.3226</v>
      </c>
      <c r="G16" s="239"/>
    </row>
    <row r="17" spans="2:7" s="248" customFormat="1">
      <c r="B17" s="256" t="s">
        <v>225</v>
      </c>
      <c r="C17" s="386">
        <v>291738.408</v>
      </c>
      <c r="D17" s="387">
        <v>248624.54500000001</v>
      </c>
      <c r="E17" s="387">
        <v>43113.862999999983</v>
      </c>
      <c r="F17" s="388">
        <v>0.1734</v>
      </c>
      <c r="G17" s="239"/>
    </row>
    <row r="18" spans="2:7" s="248" customFormat="1">
      <c r="B18" s="249"/>
      <c r="C18" s="250"/>
      <c r="D18" s="250"/>
      <c r="E18" s="251"/>
      <c r="F18" s="252"/>
      <c r="G18" s="239"/>
    </row>
    <row r="19" spans="2:7" s="253" customFormat="1">
      <c r="B19" s="213" t="s">
        <v>129</v>
      </c>
      <c r="C19" s="117">
        <v>11865579.732000001</v>
      </c>
      <c r="D19" s="145">
        <v>9500324.0960000008</v>
      </c>
      <c r="E19" s="145">
        <v>2365255.6359999999</v>
      </c>
      <c r="F19" s="146">
        <v>0.249</v>
      </c>
      <c r="G19" s="243"/>
    </row>
  </sheetData>
  <pageMargins left="0.70866141732283472" right="0.70866141732283472" top="0.74803149606299213" bottom="0.74803149606299213" header="0.31496062992125984" footer="0.31496062992125984"/>
  <pageSetup paperSize="9" scale="84" orientation="portrait" r:id="rId1"/>
  <headerFooter>
    <oddHeader>&amp;C&amp;"Arial"&amp;8&amp;K000000INTERNAL&amp;1#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FFF5EF"/>
  </sheetPr>
  <dimension ref="B1:K24"/>
  <sheetViews>
    <sheetView zoomScaleNormal="100" workbookViewId="0">
      <selection activeCell="B2" sqref="B2:C2"/>
    </sheetView>
  </sheetViews>
  <sheetFormatPr baseColWidth="10" defaultColWidth="9.140625" defaultRowHeight="11.25"/>
  <cols>
    <col min="1" max="1" width="9.140625" style="97"/>
    <col min="2" max="2" width="12.28515625" style="97" customWidth="1"/>
    <col min="3" max="3" width="26.85546875" style="97" customWidth="1"/>
    <col min="4" max="4" width="8.7109375" style="97" customWidth="1"/>
    <col min="5" max="6" width="11.42578125" style="97" customWidth="1"/>
    <col min="7" max="7" width="11.42578125" style="97" hidden="1" customWidth="1"/>
    <col min="8" max="8" width="11.42578125" style="97" customWidth="1"/>
    <col min="9" max="9" width="1.140625" style="97" customWidth="1"/>
    <col min="10" max="10" width="10.7109375" style="97" customWidth="1"/>
    <col min="11" max="11" width="10.85546875" style="97" customWidth="1"/>
    <col min="12" max="16384" width="9.140625" style="97"/>
  </cols>
  <sheetData>
    <row r="1" spans="2:11">
      <c r="D1" s="176"/>
      <c r="E1" s="176"/>
      <c r="F1" s="176"/>
      <c r="G1" s="176"/>
      <c r="H1" s="176"/>
      <c r="I1" s="176"/>
      <c r="J1" s="176"/>
    </row>
    <row r="2" spans="2:11" s="190" customFormat="1" ht="22.5" customHeight="1">
      <c r="B2" s="399" t="s">
        <v>134</v>
      </c>
      <c r="C2" s="399"/>
      <c r="D2" s="128" t="s">
        <v>214</v>
      </c>
      <c r="E2" s="240" t="str">
        <f>+'Enel Chile Results'!C3</f>
        <v>Dec-22</v>
      </c>
      <c r="F2" s="241" t="s">
        <v>246</v>
      </c>
      <c r="G2" s="241"/>
      <c r="H2" s="241" t="s">
        <v>91</v>
      </c>
      <c r="I2" s="257"/>
      <c r="J2" s="241" t="s">
        <v>92</v>
      </c>
    </row>
    <row r="3" spans="2:11" ht="10.5" customHeight="1">
      <c r="B3" s="176"/>
      <c r="C3" s="176"/>
      <c r="D3" s="176"/>
      <c r="E3" s="176"/>
      <c r="F3" s="176"/>
      <c r="G3" s="176"/>
      <c r="H3" s="176"/>
      <c r="I3" s="176"/>
      <c r="J3" s="176"/>
    </row>
    <row r="4" spans="2:11" ht="15" customHeight="1">
      <c r="B4" s="258" t="s">
        <v>135</v>
      </c>
      <c r="C4" s="259" t="s">
        <v>171</v>
      </c>
      <c r="D4" s="260" t="s">
        <v>142</v>
      </c>
      <c r="E4" s="261">
        <v>0.96709805012976713</v>
      </c>
      <c r="F4" s="262">
        <v>0.59</v>
      </c>
      <c r="G4" s="263"/>
      <c r="H4" s="264">
        <v>0.37709805012976716</v>
      </c>
      <c r="I4" s="265"/>
      <c r="J4" s="183">
        <v>0.6391</v>
      </c>
    </row>
    <row r="5" spans="2:11" ht="15" customHeight="1">
      <c r="B5" s="176"/>
      <c r="C5" s="187" t="s">
        <v>170</v>
      </c>
      <c r="D5" s="266" t="s">
        <v>142</v>
      </c>
      <c r="E5" s="267">
        <v>0.93364155626320433</v>
      </c>
      <c r="F5" s="268">
        <v>0.56999999999999995</v>
      </c>
      <c r="G5" s="269"/>
      <c r="H5" s="265">
        <v>0.36364155626320438</v>
      </c>
      <c r="I5" s="265"/>
      <c r="J5" s="270">
        <v>0.63800000000000001</v>
      </c>
    </row>
    <row r="6" spans="2:11" ht="15" customHeight="1">
      <c r="B6" s="271"/>
      <c r="C6" s="208" t="s">
        <v>136</v>
      </c>
      <c r="D6" s="272" t="s">
        <v>17</v>
      </c>
      <c r="E6" s="273">
        <v>-104249.56099999975</v>
      </c>
      <c r="F6" s="274">
        <v>-864073</v>
      </c>
      <c r="G6" s="275"/>
      <c r="H6" s="276">
        <v>759823.43900000025</v>
      </c>
      <c r="I6" s="277"/>
      <c r="J6" s="149">
        <v>-0.87939999999999996</v>
      </c>
      <c r="K6" s="278"/>
    </row>
    <row r="7" spans="2:11" ht="15" customHeight="1">
      <c r="B7" s="258" t="s">
        <v>137</v>
      </c>
      <c r="C7" s="259" t="s">
        <v>173</v>
      </c>
      <c r="D7" s="260" t="s">
        <v>142</v>
      </c>
      <c r="E7" s="261">
        <v>1.703518757684674</v>
      </c>
      <c r="F7" s="279">
        <v>1.84</v>
      </c>
      <c r="G7" s="263"/>
      <c r="H7" s="264">
        <v>-0.1364812423153261</v>
      </c>
      <c r="I7" s="265"/>
      <c r="J7" s="183">
        <v>-7.4200000000000002E-2</v>
      </c>
    </row>
    <row r="8" spans="2:11" ht="15" customHeight="1">
      <c r="B8" s="176"/>
      <c r="C8" s="187" t="s">
        <v>174</v>
      </c>
      <c r="D8" s="266" t="s">
        <v>1</v>
      </c>
      <c r="E8" s="280">
        <v>0.42378551036241097</v>
      </c>
      <c r="F8" s="192">
        <v>0.34699999999999998</v>
      </c>
      <c r="G8" s="269"/>
      <c r="H8" s="281">
        <v>7.6785510362410991E-2</v>
      </c>
      <c r="I8" s="281"/>
      <c r="J8" s="270">
        <v>0.2213</v>
      </c>
    </row>
    <row r="9" spans="2:11" ht="15" customHeight="1">
      <c r="B9" s="176"/>
      <c r="C9" s="187" t="s">
        <v>175</v>
      </c>
      <c r="D9" s="266" t="s">
        <v>1</v>
      </c>
      <c r="E9" s="280">
        <v>0.57621448963758903</v>
      </c>
      <c r="F9" s="192">
        <v>0.65300000000000002</v>
      </c>
      <c r="G9" s="269"/>
      <c r="H9" s="281">
        <v>-7.6785510362410991E-2</v>
      </c>
      <c r="I9" s="281"/>
      <c r="J9" s="270">
        <v>-0.1176</v>
      </c>
    </row>
    <row r="10" spans="2:11" ht="15" customHeight="1">
      <c r="B10" s="271"/>
      <c r="C10" s="208" t="s">
        <v>172</v>
      </c>
      <c r="D10" s="272" t="s">
        <v>142</v>
      </c>
      <c r="E10" s="282">
        <v>6.9334375944214761</v>
      </c>
      <c r="F10" s="283">
        <v>2.85</v>
      </c>
      <c r="G10" s="284"/>
      <c r="H10" s="285">
        <v>4.0834375944214756</v>
      </c>
      <c r="I10" s="286"/>
      <c r="J10" s="149">
        <v>1.4328000000000001</v>
      </c>
    </row>
    <row r="11" spans="2:11" ht="15" customHeight="1">
      <c r="B11" s="258" t="s">
        <v>138</v>
      </c>
      <c r="C11" s="259" t="s">
        <v>139</v>
      </c>
      <c r="D11" s="260" t="s">
        <v>1</v>
      </c>
      <c r="E11" s="287">
        <v>0.18407541195326224</v>
      </c>
      <c r="F11" s="288">
        <v>9.0999999999999998E-2</v>
      </c>
      <c r="G11" s="281"/>
      <c r="H11" s="289">
        <v>9.3075411953262244E-2</v>
      </c>
      <c r="I11" s="290"/>
      <c r="J11" s="183">
        <v>1.0227999999999999</v>
      </c>
    </row>
    <row r="12" spans="2:11" ht="15" customHeight="1">
      <c r="B12" s="176"/>
      <c r="C12" s="187" t="s">
        <v>176</v>
      </c>
      <c r="D12" s="266" t="s">
        <v>1</v>
      </c>
      <c r="E12" s="291">
        <v>0.34803897359237757</v>
      </c>
      <c r="F12" s="288">
        <v>2.5999999999999999E-2</v>
      </c>
      <c r="G12" s="281"/>
      <c r="H12" s="290">
        <v>0.32203897359237754</v>
      </c>
      <c r="I12" s="290"/>
      <c r="J12" s="270" t="s">
        <v>271</v>
      </c>
    </row>
    <row r="13" spans="2:11" ht="15" customHeight="1">
      <c r="B13" s="271"/>
      <c r="C13" s="208" t="s">
        <v>177</v>
      </c>
      <c r="D13" s="272" t="s">
        <v>1</v>
      </c>
      <c r="E13" s="292">
        <v>0.12253015542006128</v>
      </c>
      <c r="F13" s="293">
        <v>1.2E-2</v>
      </c>
      <c r="G13" s="294"/>
      <c r="H13" s="295">
        <v>0.11053015542006128</v>
      </c>
      <c r="I13" s="290"/>
      <c r="J13" s="149" t="s">
        <v>271</v>
      </c>
    </row>
    <row r="14" spans="2:11" ht="7.5" customHeight="1">
      <c r="I14" s="176"/>
      <c r="J14" s="296"/>
    </row>
    <row r="15" spans="2:11">
      <c r="B15" s="97" t="s">
        <v>180</v>
      </c>
    </row>
    <row r="16" spans="2:11">
      <c r="B16" s="97" t="s">
        <v>179</v>
      </c>
    </row>
    <row r="17" spans="2:10">
      <c r="B17" s="97" t="s">
        <v>181</v>
      </c>
    </row>
    <row r="18" spans="2:10">
      <c r="B18" s="97" t="s">
        <v>183</v>
      </c>
    </row>
    <row r="19" spans="2:10">
      <c r="B19" s="97" t="s">
        <v>184</v>
      </c>
    </row>
    <row r="20" spans="2:10">
      <c r="B20" s="97" t="s">
        <v>178</v>
      </c>
    </row>
    <row r="21" spans="2:10">
      <c r="B21" s="97" t="s">
        <v>272</v>
      </c>
    </row>
    <row r="22" spans="2:10" ht="12">
      <c r="B22" s="297" t="s">
        <v>273</v>
      </c>
    </row>
    <row r="23" spans="2:10">
      <c r="B23" s="298" t="s">
        <v>185</v>
      </c>
      <c r="C23" s="298"/>
      <c r="D23" s="298"/>
      <c r="E23" s="298"/>
      <c r="F23" s="298"/>
      <c r="G23" s="298"/>
      <c r="H23" s="298"/>
      <c r="I23" s="298"/>
      <c r="J23" s="298"/>
    </row>
    <row r="24" spans="2:10" ht="12">
      <c r="B24" s="297" t="s">
        <v>213</v>
      </c>
    </row>
  </sheetData>
  <mergeCells count="1">
    <mergeCell ref="B2:C2"/>
  </mergeCells>
  <pageMargins left="0.7" right="0.7" top="0.75" bottom="0.75" header="0.3" footer="0.3"/>
  <pageSetup paperSize="9" orientation="portrait" r:id="rId1"/>
  <headerFooter>
    <oddHeader>&amp;C&amp;"Arial"&amp;8&amp;K000000INTERNAL&amp;1#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rgb="FFFFF5EF"/>
    <pageSetUpPr fitToPage="1"/>
  </sheetPr>
  <dimension ref="B2:F9"/>
  <sheetViews>
    <sheetView showGridLines="0" zoomScaleNormal="100" workbookViewId="0">
      <selection activeCell="B3" sqref="B3"/>
    </sheetView>
  </sheetViews>
  <sheetFormatPr baseColWidth="10" defaultColWidth="7.28515625" defaultRowHeight="12.75"/>
  <cols>
    <col min="1" max="1" width="7.28515625" style="123" customWidth="1"/>
    <col min="2" max="2" width="33" style="123" customWidth="1"/>
    <col min="3" max="4" width="12.7109375" style="299" customWidth="1"/>
    <col min="5" max="6" width="12.7109375" style="123" customWidth="1"/>
    <col min="7" max="7" width="4.85546875" style="123" customWidth="1"/>
    <col min="8" max="8" width="3.42578125" style="123" customWidth="1"/>
    <col min="9" max="183" width="7.28515625" style="123"/>
    <col min="184" max="184" width="7.28515625" style="123" customWidth="1"/>
    <col min="185" max="185" width="36.5703125" style="123" customWidth="1"/>
    <col min="186" max="186" width="0.85546875" style="123" customWidth="1"/>
    <col min="187" max="187" width="12.7109375" style="123" customWidth="1"/>
    <col min="188" max="188" width="0.85546875" style="123" customWidth="1"/>
    <col min="189" max="189" width="12.5703125" style="123" customWidth="1"/>
    <col min="190" max="190" width="0.85546875" style="123" customWidth="1"/>
    <col min="191" max="191" width="11.7109375" style="123" customWidth="1"/>
    <col min="192" max="192" width="0.85546875" style="123" customWidth="1"/>
    <col min="193" max="193" width="13.7109375" style="123" customWidth="1"/>
    <col min="194" max="195" width="1.140625" style="123" customWidth="1"/>
    <col min="196" max="196" width="7.28515625" style="123" customWidth="1"/>
    <col min="197" max="197" width="11.7109375" style="123" customWidth="1"/>
    <col min="198" max="439" width="7.28515625" style="123"/>
    <col min="440" max="440" width="7.28515625" style="123" customWidth="1"/>
    <col min="441" max="441" width="36.5703125" style="123" customWidth="1"/>
    <col min="442" max="442" width="0.85546875" style="123" customWidth="1"/>
    <col min="443" max="443" width="12.7109375" style="123" customWidth="1"/>
    <col min="444" max="444" width="0.85546875" style="123" customWidth="1"/>
    <col min="445" max="445" width="12.5703125" style="123" customWidth="1"/>
    <col min="446" max="446" width="0.85546875" style="123" customWidth="1"/>
    <col min="447" max="447" width="11.7109375" style="123" customWidth="1"/>
    <col min="448" max="448" width="0.85546875" style="123" customWidth="1"/>
    <col min="449" max="449" width="13.7109375" style="123" customWidth="1"/>
    <col min="450" max="451" width="1.140625" style="123" customWidth="1"/>
    <col min="452" max="452" width="7.28515625" style="123" customWidth="1"/>
    <col min="453" max="453" width="11.7109375" style="123" customWidth="1"/>
    <col min="454" max="695" width="7.28515625" style="123"/>
    <col min="696" max="696" width="7.28515625" style="123" customWidth="1"/>
    <col min="697" max="697" width="36.5703125" style="123" customWidth="1"/>
    <col min="698" max="698" width="0.85546875" style="123" customWidth="1"/>
    <col min="699" max="699" width="12.7109375" style="123" customWidth="1"/>
    <col min="700" max="700" width="0.85546875" style="123" customWidth="1"/>
    <col min="701" max="701" width="12.5703125" style="123" customWidth="1"/>
    <col min="702" max="702" width="0.85546875" style="123" customWidth="1"/>
    <col min="703" max="703" width="11.7109375" style="123" customWidth="1"/>
    <col min="704" max="704" width="0.85546875" style="123" customWidth="1"/>
    <col min="705" max="705" width="13.7109375" style="123" customWidth="1"/>
    <col min="706" max="707" width="1.140625" style="123" customWidth="1"/>
    <col min="708" max="708" width="7.28515625" style="123" customWidth="1"/>
    <col min="709" max="709" width="11.7109375" style="123" customWidth="1"/>
    <col min="710" max="951" width="7.28515625" style="123"/>
    <col min="952" max="952" width="7.28515625" style="123" customWidth="1"/>
    <col min="953" max="953" width="36.5703125" style="123" customWidth="1"/>
    <col min="954" max="954" width="0.85546875" style="123" customWidth="1"/>
    <col min="955" max="955" width="12.7109375" style="123" customWidth="1"/>
    <col min="956" max="956" width="0.85546875" style="123" customWidth="1"/>
    <col min="957" max="957" width="12.5703125" style="123" customWidth="1"/>
    <col min="958" max="958" width="0.85546875" style="123" customWidth="1"/>
    <col min="959" max="959" width="11.7109375" style="123" customWidth="1"/>
    <col min="960" max="960" width="0.85546875" style="123" customWidth="1"/>
    <col min="961" max="961" width="13.7109375" style="123" customWidth="1"/>
    <col min="962" max="963" width="1.140625" style="123" customWidth="1"/>
    <col min="964" max="964" width="7.28515625" style="123" customWidth="1"/>
    <col min="965" max="965" width="11.7109375" style="123" customWidth="1"/>
    <col min="966" max="1207" width="7.28515625" style="123"/>
    <col min="1208" max="1208" width="7.28515625" style="123" customWidth="1"/>
    <col min="1209" max="1209" width="36.5703125" style="123" customWidth="1"/>
    <col min="1210" max="1210" width="0.85546875" style="123" customWidth="1"/>
    <col min="1211" max="1211" width="12.7109375" style="123" customWidth="1"/>
    <col min="1212" max="1212" width="0.85546875" style="123" customWidth="1"/>
    <col min="1213" max="1213" width="12.5703125" style="123" customWidth="1"/>
    <col min="1214" max="1214" width="0.85546875" style="123" customWidth="1"/>
    <col min="1215" max="1215" width="11.7109375" style="123" customWidth="1"/>
    <col min="1216" max="1216" width="0.85546875" style="123" customWidth="1"/>
    <col min="1217" max="1217" width="13.7109375" style="123" customWidth="1"/>
    <col min="1218" max="1219" width="1.140625" style="123" customWidth="1"/>
    <col min="1220" max="1220" width="7.28515625" style="123" customWidth="1"/>
    <col min="1221" max="1221" width="11.7109375" style="123" customWidth="1"/>
    <col min="1222" max="1463" width="7.28515625" style="123"/>
    <col min="1464" max="1464" width="7.28515625" style="123" customWidth="1"/>
    <col min="1465" max="1465" width="36.5703125" style="123" customWidth="1"/>
    <col min="1466" max="1466" width="0.85546875" style="123" customWidth="1"/>
    <col min="1467" max="1467" width="12.7109375" style="123" customWidth="1"/>
    <col min="1468" max="1468" width="0.85546875" style="123" customWidth="1"/>
    <col min="1469" max="1469" width="12.5703125" style="123" customWidth="1"/>
    <col min="1470" max="1470" width="0.85546875" style="123" customWidth="1"/>
    <col min="1471" max="1471" width="11.7109375" style="123" customWidth="1"/>
    <col min="1472" max="1472" width="0.85546875" style="123" customWidth="1"/>
    <col min="1473" max="1473" width="13.7109375" style="123" customWidth="1"/>
    <col min="1474" max="1475" width="1.140625" style="123" customWidth="1"/>
    <col min="1476" max="1476" width="7.28515625" style="123" customWidth="1"/>
    <col min="1477" max="1477" width="11.7109375" style="123" customWidth="1"/>
    <col min="1478" max="1719" width="7.28515625" style="123"/>
    <col min="1720" max="1720" width="7.28515625" style="123" customWidth="1"/>
    <col min="1721" max="1721" width="36.5703125" style="123" customWidth="1"/>
    <col min="1722" max="1722" width="0.85546875" style="123" customWidth="1"/>
    <col min="1723" max="1723" width="12.7109375" style="123" customWidth="1"/>
    <col min="1724" max="1724" width="0.85546875" style="123" customWidth="1"/>
    <col min="1725" max="1725" width="12.5703125" style="123" customWidth="1"/>
    <col min="1726" max="1726" width="0.85546875" style="123" customWidth="1"/>
    <col min="1727" max="1727" width="11.7109375" style="123" customWidth="1"/>
    <col min="1728" max="1728" width="0.85546875" style="123" customWidth="1"/>
    <col min="1729" max="1729" width="13.7109375" style="123" customWidth="1"/>
    <col min="1730" max="1731" width="1.140625" style="123" customWidth="1"/>
    <col min="1732" max="1732" width="7.28515625" style="123" customWidth="1"/>
    <col min="1733" max="1733" width="11.7109375" style="123" customWidth="1"/>
    <col min="1734" max="1975" width="7.28515625" style="123"/>
    <col min="1976" max="1976" width="7.28515625" style="123" customWidth="1"/>
    <col min="1977" max="1977" width="36.5703125" style="123" customWidth="1"/>
    <col min="1978" max="1978" width="0.85546875" style="123" customWidth="1"/>
    <col min="1979" max="1979" width="12.7109375" style="123" customWidth="1"/>
    <col min="1980" max="1980" width="0.85546875" style="123" customWidth="1"/>
    <col min="1981" max="1981" width="12.5703125" style="123" customWidth="1"/>
    <col min="1982" max="1982" width="0.85546875" style="123" customWidth="1"/>
    <col min="1983" max="1983" width="11.7109375" style="123" customWidth="1"/>
    <col min="1984" max="1984" width="0.85546875" style="123" customWidth="1"/>
    <col min="1985" max="1985" width="13.7109375" style="123" customWidth="1"/>
    <col min="1986" max="1987" width="1.140625" style="123" customWidth="1"/>
    <col min="1988" max="1988" width="7.28515625" style="123" customWidth="1"/>
    <col min="1989" max="1989" width="11.7109375" style="123" customWidth="1"/>
    <col min="1990" max="2231" width="7.28515625" style="123"/>
    <col min="2232" max="2232" width="7.28515625" style="123" customWidth="1"/>
    <col min="2233" max="2233" width="36.5703125" style="123" customWidth="1"/>
    <col min="2234" max="2234" width="0.85546875" style="123" customWidth="1"/>
    <col min="2235" max="2235" width="12.7109375" style="123" customWidth="1"/>
    <col min="2236" max="2236" width="0.85546875" style="123" customWidth="1"/>
    <col min="2237" max="2237" width="12.5703125" style="123" customWidth="1"/>
    <col min="2238" max="2238" width="0.85546875" style="123" customWidth="1"/>
    <col min="2239" max="2239" width="11.7109375" style="123" customWidth="1"/>
    <col min="2240" max="2240" width="0.85546875" style="123" customWidth="1"/>
    <col min="2241" max="2241" width="13.7109375" style="123" customWidth="1"/>
    <col min="2242" max="2243" width="1.140625" style="123" customWidth="1"/>
    <col min="2244" max="2244" width="7.28515625" style="123" customWidth="1"/>
    <col min="2245" max="2245" width="11.7109375" style="123" customWidth="1"/>
    <col min="2246" max="2487" width="7.28515625" style="123"/>
    <col min="2488" max="2488" width="7.28515625" style="123" customWidth="1"/>
    <col min="2489" max="2489" width="36.5703125" style="123" customWidth="1"/>
    <col min="2490" max="2490" width="0.85546875" style="123" customWidth="1"/>
    <col min="2491" max="2491" width="12.7109375" style="123" customWidth="1"/>
    <col min="2492" max="2492" width="0.85546875" style="123" customWidth="1"/>
    <col min="2493" max="2493" width="12.5703125" style="123" customWidth="1"/>
    <col min="2494" max="2494" width="0.85546875" style="123" customWidth="1"/>
    <col min="2495" max="2495" width="11.7109375" style="123" customWidth="1"/>
    <col min="2496" max="2496" width="0.85546875" style="123" customWidth="1"/>
    <col min="2497" max="2497" width="13.7109375" style="123" customWidth="1"/>
    <col min="2498" max="2499" width="1.140625" style="123" customWidth="1"/>
    <col min="2500" max="2500" width="7.28515625" style="123" customWidth="1"/>
    <col min="2501" max="2501" width="11.7109375" style="123" customWidth="1"/>
    <col min="2502" max="2743" width="7.28515625" style="123"/>
    <col min="2744" max="2744" width="7.28515625" style="123" customWidth="1"/>
    <col min="2745" max="2745" width="36.5703125" style="123" customWidth="1"/>
    <col min="2746" max="2746" width="0.85546875" style="123" customWidth="1"/>
    <col min="2747" max="2747" width="12.7109375" style="123" customWidth="1"/>
    <col min="2748" max="2748" width="0.85546875" style="123" customWidth="1"/>
    <col min="2749" max="2749" width="12.5703125" style="123" customWidth="1"/>
    <col min="2750" max="2750" width="0.85546875" style="123" customWidth="1"/>
    <col min="2751" max="2751" width="11.7109375" style="123" customWidth="1"/>
    <col min="2752" max="2752" width="0.85546875" style="123" customWidth="1"/>
    <col min="2753" max="2753" width="13.7109375" style="123" customWidth="1"/>
    <col min="2754" max="2755" width="1.140625" style="123" customWidth="1"/>
    <col min="2756" max="2756" width="7.28515625" style="123" customWidth="1"/>
    <col min="2757" max="2757" width="11.7109375" style="123" customWidth="1"/>
    <col min="2758" max="2999" width="7.28515625" style="123"/>
    <col min="3000" max="3000" width="7.28515625" style="123" customWidth="1"/>
    <col min="3001" max="3001" width="36.5703125" style="123" customWidth="1"/>
    <col min="3002" max="3002" width="0.85546875" style="123" customWidth="1"/>
    <col min="3003" max="3003" width="12.7109375" style="123" customWidth="1"/>
    <col min="3004" max="3004" width="0.85546875" style="123" customWidth="1"/>
    <col min="3005" max="3005" width="12.5703125" style="123" customWidth="1"/>
    <col min="3006" max="3006" width="0.85546875" style="123" customWidth="1"/>
    <col min="3007" max="3007" width="11.7109375" style="123" customWidth="1"/>
    <col min="3008" max="3008" width="0.85546875" style="123" customWidth="1"/>
    <col min="3009" max="3009" width="13.7109375" style="123" customWidth="1"/>
    <col min="3010" max="3011" width="1.140625" style="123" customWidth="1"/>
    <col min="3012" max="3012" width="7.28515625" style="123" customWidth="1"/>
    <col min="3013" max="3013" width="11.7109375" style="123" customWidth="1"/>
    <col min="3014" max="3255" width="7.28515625" style="123"/>
    <col min="3256" max="3256" width="7.28515625" style="123" customWidth="1"/>
    <col min="3257" max="3257" width="36.5703125" style="123" customWidth="1"/>
    <col min="3258" max="3258" width="0.85546875" style="123" customWidth="1"/>
    <col min="3259" max="3259" width="12.7109375" style="123" customWidth="1"/>
    <col min="3260" max="3260" width="0.85546875" style="123" customWidth="1"/>
    <col min="3261" max="3261" width="12.5703125" style="123" customWidth="1"/>
    <col min="3262" max="3262" width="0.85546875" style="123" customWidth="1"/>
    <col min="3263" max="3263" width="11.7109375" style="123" customWidth="1"/>
    <col min="3264" max="3264" width="0.85546875" style="123" customWidth="1"/>
    <col min="3265" max="3265" width="13.7109375" style="123" customWidth="1"/>
    <col min="3266" max="3267" width="1.140625" style="123" customWidth="1"/>
    <col min="3268" max="3268" width="7.28515625" style="123" customWidth="1"/>
    <col min="3269" max="3269" width="11.7109375" style="123" customWidth="1"/>
    <col min="3270" max="3511" width="7.28515625" style="123"/>
    <col min="3512" max="3512" width="7.28515625" style="123" customWidth="1"/>
    <col min="3513" max="3513" width="36.5703125" style="123" customWidth="1"/>
    <col min="3514" max="3514" width="0.85546875" style="123" customWidth="1"/>
    <col min="3515" max="3515" width="12.7109375" style="123" customWidth="1"/>
    <col min="3516" max="3516" width="0.85546875" style="123" customWidth="1"/>
    <col min="3517" max="3517" width="12.5703125" style="123" customWidth="1"/>
    <col min="3518" max="3518" width="0.85546875" style="123" customWidth="1"/>
    <col min="3519" max="3519" width="11.7109375" style="123" customWidth="1"/>
    <col min="3520" max="3520" width="0.85546875" style="123" customWidth="1"/>
    <col min="3521" max="3521" width="13.7109375" style="123" customWidth="1"/>
    <col min="3522" max="3523" width="1.140625" style="123" customWidth="1"/>
    <col min="3524" max="3524" width="7.28515625" style="123" customWidth="1"/>
    <col min="3525" max="3525" width="11.7109375" style="123" customWidth="1"/>
    <col min="3526" max="3767" width="7.28515625" style="123"/>
    <col min="3768" max="3768" width="7.28515625" style="123" customWidth="1"/>
    <col min="3769" max="3769" width="36.5703125" style="123" customWidth="1"/>
    <col min="3770" max="3770" width="0.85546875" style="123" customWidth="1"/>
    <col min="3771" max="3771" width="12.7109375" style="123" customWidth="1"/>
    <col min="3772" max="3772" width="0.85546875" style="123" customWidth="1"/>
    <col min="3773" max="3773" width="12.5703125" style="123" customWidth="1"/>
    <col min="3774" max="3774" width="0.85546875" style="123" customWidth="1"/>
    <col min="3775" max="3775" width="11.7109375" style="123" customWidth="1"/>
    <col min="3776" max="3776" width="0.85546875" style="123" customWidth="1"/>
    <col min="3777" max="3777" width="13.7109375" style="123" customWidth="1"/>
    <col min="3778" max="3779" width="1.140625" style="123" customWidth="1"/>
    <col min="3780" max="3780" width="7.28515625" style="123" customWidth="1"/>
    <col min="3781" max="3781" width="11.7109375" style="123" customWidth="1"/>
    <col min="3782" max="4023" width="7.28515625" style="123"/>
    <col min="4024" max="4024" width="7.28515625" style="123" customWidth="1"/>
    <col min="4025" max="4025" width="36.5703125" style="123" customWidth="1"/>
    <col min="4026" max="4026" width="0.85546875" style="123" customWidth="1"/>
    <col min="4027" max="4027" width="12.7109375" style="123" customWidth="1"/>
    <col min="4028" max="4028" width="0.85546875" style="123" customWidth="1"/>
    <col min="4029" max="4029" width="12.5703125" style="123" customWidth="1"/>
    <col min="4030" max="4030" width="0.85546875" style="123" customWidth="1"/>
    <col min="4031" max="4031" width="11.7109375" style="123" customWidth="1"/>
    <col min="4032" max="4032" width="0.85546875" style="123" customWidth="1"/>
    <col min="4033" max="4033" width="13.7109375" style="123" customWidth="1"/>
    <col min="4034" max="4035" width="1.140625" style="123" customWidth="1"/>
    <col min="4036" max="4036" width="7.28515625" style="123" customWidth="1"/>
    <col min="4037" max="4037" width="11.7109375" style="123" customWidth="1"/>
    <col min="4038" max="4279" width="7.28515625" style="123"/>
    <col min="4280" max="4280" width="7.28515625" style="123" customWidth="1"/>
    <col min="4281" max="4281" width="36.5703125" style="123" customWidth="1"/>
    <col min="4282" max="4282" width="0.85546875" style="123" customWidth="1"/>
    <col min="4283" max="4283" width="12.7109375" style="123" customWidth="1"/>
    <col min="4284" max="4284" width="0.85546875" style="123" customWidth="1"/>
    <col min="4285" max="4285" width="12.5703125" style="123" customWidth="1"/>
    <col min="4286" max="4286" width="0.85546875" style="123" customWidth="1"/>
    <col min="4287" max="4287" width="11.7109375" style="123" customWidth="1"/>
    <col min="4288" max="4288" width="0.85546875" style="123" customWidth="1"/>
    <col min="4289" max="4289" width="13.7109375" style="123" customWidth="1"/>
    <col min="4290" max="4291" width="1.140625" style="123" customWidth="1"/>
    <col min="4292" max="4292" width="7.28515625" style="123" customWidth="1"/>
    <col min="4293" max="4293" width="11.7109375" style="123" customWidth="1"/>
    <col min="4294" max="4535" width="7.28515625" style="123"/>
    <col min="4536" max="4536" width="7.28515625" style="123" customWidth="1"/>
    <col min="4537" max="4537" width="36.5703125" style="123" customWidth="1"/>
    <col min="4538" max="4538" width="0.85546875" style="123" customWidth="1"/>
    <col min="4539" max="4539" width="12.7109375" style="123" customWidth="1"/>
    <col min="4540" max="4540" width="0.85546875" style="123" customWidth="1"/>
    <col min="4541" max="4541" width="12.5703125" style="123" customWidth="1"/>
    <col min="4542" max="4542" width="0.85546875" style="123" customWidth="1"/>
    <col min="4543" max="4543" width="11.7109375" style="123" customWidth="1"/>
    <col min="4544" max="4544" width="0.85546875" style="123" customWidth="1"/>
    <col min="4545" max="4545" width="13.7109375" style="123" customWidth="1"/>
    <col min="4546" max="4547" width="1.140625" style="123" customWidth="1"/>
    <col min="4548" max="4548" width="7.28515625" style="123" customWidth="1"/>
    <col min="4549" max="4549" width="11.7109375" style="123" customWidth="1"/>
    <col min="4550" max="4791" width="7.28515625" style="123"/>
    <col min="4792" max="4792" width="7.28515625" style="123" customWidth="1"/>
    <col min="4793" max="4793" width="36.5703125" style="123" customWidth="1"/>
    <col min="4794" max="4794" width="0.85546875" style="123" customWidth="1"/>
    <col min="4795" max="4795" width="12.7109375" style="123" customWidth="1"/>
    <col min="4796" max="4796" width="0.85546875" style="123" customWidth="1"/>
    <col min="4797" max="4797" width="12.5703125" style="123" customWidth="1"/>
    <col min="4798" max="4798" width="0.85546875" style="123" customWidth="1"/>
    <col min="4799" max="4799" width="11.7109375" style="123" customWidth="1"/>
    <col min="4800" max="4800" width="0.85546875" style="123" customWidth="1"/>
    <col min="4801" max="4801" width="13.7109375" style="123" customWidth="1"/>
    <col min="4802" max="4803" width="1.140625" style="123" customWidth="1"/>
    <col min="4804" max="4804" width="7.28515625" style="123" customWidth="1"/>
    <col min="4805" max="4805" width="11.7109375" style="123" customWidth="1"/>
    <col min="4806" max="5047" width="7.28515625" style="123"/>
    <col min="5048" max="5048" width="7.28515625" style="123" customWidth="1"/>
    <col min="5049" max="5049" width="36.5703125" style="123" customWidth="1"/>
    <col min="5050" max="5050" width="0.85546875" style="123" customWidth="1"/>
    <col min="5051" max="5051" width="12.7109375" style="123" customWidth="1"/>
    <col min="5052" max="5052" width="0.85546875" style="123" customWidth="1"/>
    <col min="5053" max="5053" width="12.5703125" style="123" customWidth="1"/>
    <col min="5054" max="5054" width="0.85546875" style="123" customWidth="1"/>
    <col min="5055" max="5055" width="11.7109375" style="123" customWidth="1"/>
    <col min="5056" max="5056" width="0.85546875" style="123" customWidth="1"/>
    <col min="5057" max="5057" width="13.7109375" style="123" customWidth="1"/>
    <col min="5058" max="5059" width="1.140625" style="123" customWidth="1"/>
    <col min="5060" max="5060" width="7.28515625" style="123" customWidth="1"/>
    <col min="5061" max="5061" width="11.7109375" style="123" customWidth="1"/>
    <col min="5062" max="5303" width="7.28515625" style="123"/>
    <col min="5304" max="5304" width="7.28515625" style="123" customWidth="1"/>
    <col min="5305" max="5305" width="36.5703125" style="123" customWidth="1"/>
    <col min="5306" max="5306" width="0.85546875" style="123" customWidth="1"/>
    <col min="5307" max="5307" width="12.7109375" style="123" customWidth="1"/>
    <col min="5308" max="5308" width="0.85546875" style="123" customWidth="1"/>
    <col min="5309" max="5309" width="12.5703125" style="123" customWidth="1"/>
    <col min="5310" max="5310" width="0.85546875" style="123" customWidth="1"/>
    <col min="5311" max="5311" width="11.7109375" style="123" customWidth="1"/>
    <col min="5312" max="5312" width="0.85546875" style="123" customWidth="1"/>
    <col min="5313" max="5313" width="13.7109375" style="123" customWidth="1"/>
    <col min="5314" max="5315" width="1.140625" style="123" customWidth="1"/>
    <col min="5316" max="5316" width="7.28515625" style="123" customWidth="1"/>
    <col min="5317" max="5317" width="11.7109375" style="123" customWidth="1"/>
    <col min="5318" max="5559" width="7.28515625" style="123"/>
    <col min="5560" max="5560" width="7.28515625" style="123" customWidth="1"/>
    <col min="5561" max="5561" width="36.5703125" style="123" customWidth="1"/>
    <col min="5562" max="5562" width="0.85546875" style="123" customWidth="1"/>
    <col min="5563" max="5563" width="12.7109375" style="123" customWidth="1"/>
    <col min="5564" max="5564" width="0.85546875" style="123" customWidth="1"/>
    <col min="5565" max="5565" width="12.5703125" style="123" customWidth="1"/>
    <col min="5566" max="5566" width="0.85546875" style="123" customWidth="1"/>
    <col min="5567" max="5567" width="11.7109375" style="123" customWidth="1"/>
    <col min="5568" max="5568" width="0.85546875" style="123" customWidth="1"/>
    <col min="5569" max="5569" width="13.7109375" style="123" customWidth="1"/>
    <col min="5570" max="5571" width="1.140625" style="123" customWidth="1"/>
    <col min="5572" max="5572" width="7.28515625" style="123" customWidth="1"/>
    <col min="5573" max="5573" width="11.7109375" style="123" customWidth="1"/>
    <col min="5574" max="5815" width="7.28515625" style="123"/>
    <col min="5816" max="5816" width="7.28515625" style="123" customWidth="1"/>
    <col min="5817" max="5817" width="36.5703125" style="123" customWidth="1"/>
    <col min="5818" max="5818" width="0.85546875" style="123" customWidth="1"/>
    <col min="5819" max="5819" width="12.7109375" style="123" customWidth="1"/>
    <col min="5820" max="5820" width="0.85546875" style="123" customWidth="1"/>
    <col min="5821" max="5821" width="12.5703125" style="123" customWidth="1"/>
    <col min="5822" max="5822" width="0.85546875" style="123" customWidth="1"/>
    <col min="5823" max="5823" width="11.7109375" style="123" customWidth="1"/>
    <col min="5824" max="5824" width="0.85546875" style="123" customWidth="1"/>
    <col min="5825" max="5825" width="13.7109375" style="123" customWidth="1"/>
    <col min="5826" max="5827" width="1.140625" style="123" customWidth="1"/>
    <col min="5828" max="5828" width="7.28515625" style="123" customWidth="1"/>
    <col min="5829" max="5829" width="11.7109375" style="123" customWidth="1"/>
    <col min="5830" max="6071" width="7.28515625" style="123"/>
    <col min="6072" max="6072" width="7.28515625" style="123" customWidth="1"/>
    <col min="6073" max="6073" width="36.5703125" style="123" customWidth="1"/>
    <col min="6074" max="6074" width="0.85546875" style="123" customWidth="1"/>
    <col min="6075" max="6075" width="12.7109375" style="123" customWidth="1"/>
    <col min="6076" max="6076" width="0.85546875" style="123" customWidth="1"/>
    <col min="6077" max="6077" width="12.5703125" style="123" customWidth="1"/>
    <col min="6078" max="6078" width="0.85546875" style="123" customWidth="1"/>
    <col min="6079" max="6079" width="11.7109375" style="123" customWidth="1"/>
    <col min="6080" max="6080" width="0.85546875" style="123" customWidth="1"/>
    <col min="6081" max="6081" width="13.7109375" style="123" customWidth="1"/>
    <col min="6082" max="6083" width="1.140625" style="123" customWidth="1"/>
    <col min="6084" max="6084" width="7.28515625" style="123" customWidth="1"/>
    <col min="6085" max="6085" width="11.7109375" style="123" customWidth="1"/>
    <col min="6086" max="6327" width="7.28515625" style="123"/>
    <col min="6328" max="6328" width="7.28515625" style="123" customWidth="1"/>
    <col min="6329" max="6329" width="36.5703125" style="123" customWidth="1"/>
    <col min="6330" max="6330" width="0.85546875" style="123" customWidth="1"/>
    <col min="6331" max="6331" width="12.7109375" style="123" customWidth="1"/>
    <col min="6332" max="6332" width="0.85546875" style="123" customWidth="1"/>
    <col min="6333" max="6333" width="12.5703125" style="123" customWidth="1"/>
    <col min="6334" max="6334" width="0.85546875" style="123" customWidth="1"/>
    <col min="6335" max="6335" width="11.7109375" style="123" customWidth="1"/>
    <col min="6336" max="6336" width="0.85546875" style="123" customWidth="1"/>
    <col min="6337" max="6337" width="13.7109375" style="123" customWidth="1"/>
    <col min="6338" max="6339" width="1.140625" style="123" customWidth="1"/>
    <col min="6340" max="6340" width="7.28515625" style="123" customWidth="1"/>
    <col min="6341" max="6341" width="11.7109375" style="123" customWidth="1"/>
    <col min="6342" max="6583" width="7.28515625" style="123"/>
    <col min="6584" max="6584" width="7.28515625" style="123" customWidth="1"/>
    <col min="6585" max="6585" width="36.5703125" style="123" customWidth="1"/>
    <col min="6586" max="6586" width="0.85546875" style="123" customWidth="1"/>
    <col min="6587" max="6587" width="12.7109375" style="123" customWidth="1"/>
    <col min="6588" max="6588" width="0.85546875" style="123" customWidth="1"/>
    <col min="6589" max="6589" width="12.5703125" style="123" customWidth="1"/>
    <col min="6590" max="6590" width="0.85546875" style="123" customWidth="1"/>
    <col min="6591" max="6591" width="11.7109375" style="123" customWidth="1"/>
    <col min="6592" max="6592" width="0.85546875" style="123" customWidth="1"/>
    <col min="6593" max="6593" width="13.7109375" style="123" customWidth="1"/>
    <col min="6594" max="6595" width="1.140625" style="123" customWidth="1"/>
    <col min="6596" max="6596" width="7.28515625" style="123" customWidth="1"/>
    <col min="6597" max="6597" width="11.7109375" style="123" customWidth="1"/>
    <col min="6598" max="6839" width="7.28515625" style="123"/>
    <col min="6840" max="6840" width="7.28515625" style="123" customWidth="1"/>
    <col min="6841" max="6841" width="36.5703125" style="123" customWidth="1"/>
    <col min="6842" max="6842" width="0.85546875" style="123" customWidth="1"/>
    <col min="6843" max="6843" width="12.7109375" style="123" customWidth="1"/>
    <col min="6844" max="6844" width="0.85546875" style="123" customWidth="1"/>
    <col min="6845" max="6845" width="12.5703125" style="123" customWidth="1"/>
    <col min="6846" max="6846" width="0.85546875" style="123" customWidth="1"/>
    <col min="6847" max="6847" width="11.7109375" style="123" customWidth="1"/>
    <col min="6848" max="6848" width="0.85546875" style="123" customWidth="1"/>
    <col min="6849" max="6849" width="13.7109375" style="123" customWidth="1"/>
    <col min="6850" max="6851" width="1.140625" style="123" customWidth="1"/>
    <col min="6852" max="6852" width="7.28515625" style="123" customWidth="1"/>
    <col min="6853" max="6853" width="11.7109375" style="123" customWidth="1"/>
    <col min="6854" max="7095" width="7.28515625" style="123"/>
    <col min="7096" max="7096" width="7.28515625" style="123" customWidth="1"/>
    <col min="7097" max="7097" width="36.5703125" style="123" customWidth="1"/>
    <col min="7098" max="7098" width="0.85546875" style="123" customWidth="1"/>
    <col min="7099" max="7099" width="12.7109375" style="123" customWidth="1"/>
    <col min="7100" max="7100" width="0.85546875" style="123" customWidth="1"/>
    <col min="7101" max="7101" width="12.5703125" style="123" customWidth="1"/>
    <col min="7102" max="7102" width="0.85546875" style="123" customWidth="1"/>
    <col min="7103" max="7103" width="11.7109375" style="123" customWidth="1"/>
    <col min="7104" max="7104" width="0.85546875" style="123" customWidth="1"/>
    <col min="7105" max="7105" width="13.7109375" style="123" customWidth="1"/>
    <col min="7106" max="7107" width="1.140625" style="123" customWidth="1"/>
    <col min="7108" max="7108" width="7.28515625" style="123" customWidth="1"/>
    <col min="7109" max="7109" width="11.7109375" style="123" customWidth="1"/>
    <col min="7110" max="7351" width="7.28515625" style="123"/>
    <col min="7352" max="7352" width="7.28515625" style="123" customWidth="1"/>
    <col min="7353" max="7353" width="36.5703125" style="123" customWidth="1"/>
    <col min="7354" max="7354" width="0.85546875" style="123" customWidth="1"/>
    <col min="7355" max="7355" width="12.7109375" style="123" customWidth="1"/>
    <col min="7356" max="7356" width="0.85546875" style="123" customWidth="1"/>
    <col min="7357" max="7357" width="12.5703125" style="123" customWidth="1"/>
    <col min="7358" max="7358" width="0.85546875" style="123" customWidth="1"/>
    <col min="7359" max="7359" width="11.7109375" style="123" customWidth="1"/>
    <col min="7360" max="7360" width="0.85546875" style="123" customWidth="1"/>
    <col min="7361" max="7361" width="13.7109375" style="123" customWidth="1"/>
    <col min="7362" max="7363" width="1.140625" style="123" customWidth="1"/>
    <col min="7364" max="7364" width="7.28515625" style="123" customWidth="1"/>
    <col min="7365" max="7365" width="11.7109375" style="123" customWidth="1"/>
    <col min="7366" max="7607" width="7.28515625" style="123"/>
    <col min="7608" max="7608" width="7.28515625" style="123" customWidth="1"/>
    <col min="7609" max="7609" width="36.5703125" style="123" customWidth="1"/>
    <col min="7610" max="7610" width="0.85546875" style="123" customWidth="1"/>
    <col min="7611" max="7611" width="12.7109375" style="123" customWidth="1"/>
    <col min="7612" max="7612" width="0.85546875" style="123" customWidth="1"/>
    <col min="7613" max="7613" width="12.5703125" style="123" customWidth="1"/>
    <col min="7614" max="7614" width="0.85546875" style="123" customWidth="1"/>
    <col min="7615" max="7615" width="11.7109375" style="123" customWidth="1"/>
    <col min="7616" max="7616" width="0.85546875" style="123" customWidth="1"/>
    <col min="7617" max="7617" width="13.7109375" style="123" customWidth="1"/>
    <col min="7618" max="7619" width="1.140625" style="123" customWidth="1"/>
    <col min="7620" max="7620" width="7.28515625" style="123" customWidth="1"/>
    <col min="7621" max="7621" width="11.7109375" style="123" customWidth="1"/>
    <col min="7622" max="7863" width="7.28515625" style="123"/>
    <col min="7864" max="7864" width="7.28515625" style="123" customWidth="1"/>
    <col min="7865" max="7865" width="36.5703125" style="123" customWidth="1"/>
    <col min="7866" max="7866" width="0.85546875" style="123" customWidth="1"/>
    <col min="7867" max="7867" width="12.7109375" style="123" customWidth="1"/>
    <col min="7868" max="7868" width="0.85546875" style="123" customWidth="1"/>
    <col min="7869" max="7869" width="12.5703125" style="123" customWidth="1"/>
    <col min="7870" max="7870" width="0.85546875" style="123" customWidth="1"/>
    <col min="7871" max="7871" width="11.7109375" style="123" customWidth="1"/>
    <col min="7872" max="7872" width="0.85546875" style="123" customWidth="1"/>
    <col min="7873" max="7873" width="13.7109375" style="123" customWidth="1"/>
    <col min="7874" max="7875" width="1.140625" style="123" customWidth="1"/>
    <col min="7876" max="7876" width="7.28515625" style="123" customWidth="1"/>
    <col min="7877" max="7877" width="11.7109375" style="123" customWidth="1"/>
    <col min="7878" max="8119" width="7.28515625" style="123"/>
    <col min="8120" max="8120" width="7.28515625" style="123" customWidth="1"/>
    <col min="8121" max="8121" width="36.5703125" style="123" customWidth="1"/>
    <col min="8122" max="8122" width="0.85546875" style="123" customWidth="1"/>
    <col min="8123" max="8123" width="12.7109375" style="123" customWidth="1"/>
    <col min="8124" max="8124" width="0.85546875" style="123" customWidth="1"/>
    <col min="8125" max="8125" width="12.5703125" style="123" customWidth="1"/>
    <col min="8126" max="8126" width="0.85546875" style="123" customWidth="1"/>
    <col min="8127" max="8127" width="11.7109375" style="123" customWidth="1"/>
    <col min="8128" max="8128" width="0.85546875" style="123" customWidth="1"/>
    <col min="8129" max="8129" width="13.7109375" style="123" customWidth="1"/>
    <col min="8130" max="8131" width="1.140625" style="123" customWidth="1"/>
    <col min="8132" max="8132" width="7.28515625" style="123" customWidth="1"/>
    <col min="8133" max="8133" width="11.7109375" style="123" customWidth="1"/>
    <col min="8134" max="8375" width="7.28515625" style="123"/>
    <col min="8376" max="8376" width="7.28515625" style="123" customWidth="1"/>
    <col min="8377" max="8377" width="36.5703125" style="123" customWidth="1"/>
    <col min="8378" max="8378" width="0.85546875" style="123" customWidth="1"/>
    <col min="8379" max="8379" width="12.7109375" style="123" customWidth="1"/>
    <col min="8380" max="8380" width="0.85546875" style="123" customWidth="1"/>
    <col min="8381" max="8381" width="12.5703125" style="123" customWidth="1"/>
    <col min="8382" max="8382" width="0.85546875" style="123" customWidth="1"/>
    <col min="8383" max="8383" width="11.7109375" style="123" customWidth="1"/>
    <col min="8384" max="8384" width="0.85546875" style="123" customWidth="1"/>
    <col min="8385" max="8385" width="13.7109375" style="123" customWidth="1"/>
    <col min="8386" max="8387" width="1.140625" style="123" customWidth="1"/>
    <col min="8388" max="8388" width="7.28515625" style="123" customWidth="1"/>
    <col min="8389" max="8389" width="11.7109375" style="123" customWidth="1"/>
    <col min="8390" max="8631" width="7.28515625" style="123"/>
    <col min="8632" max="8632" width="7.28515625" style="123" customWidth="1"/>
    <col min="8633" max="8633" width="36.5703125" style="123" customWidth="1"/>
    <col min="8634" max="8634" width="0.85546875" style="123" customWidth="1"/>
    <col min="8635" max="8635" width="12.7109375" style="123" customWidth="1"/>
    <col min="8636" max="8636" width="0.85546875" style="123" customWidth="1"/>
    <col min="8637" max="8637" width="12.5703125" style="123" customWidth="1"/>
    <col min="8638" max="8638" width="0.85546875" style="123" customWidth="1"/>
    <col min="8639" max="8639" width="11.7109375" style="123" customWidth="1"/>
    <col min="8640" max="8640" width="0.85546875" style="123" customWidth="1"/>
    <col min="8641" max="8641" width="13.7109375" style="123" customWidth="1"/>
    <col min="8642" max="8643" width="1.140625" style="123" customWidth="1"/>
    <col min="8644" max="8644" width="7.28515625" style="123" customWidth="1"/>
    <col min="8645" max="8645" width="11.7109375" style="123" customWidth="1"/>
    <col min="8646" max="8887" width="7.28515625" style="123"/>
    <col min="8888" max="8888" width="7.28515625" style="123" customWidth="1"/>
    <col min="8889" max="8889" width="36.5703125" style="123" customWidth="1"/>
    <col min="8890" max="8890" width="0.85546875" style="123" customWidth="1"/>
    <col min="8891" max="8891" width="12.7109375" style="123" customWidth="1"/>
    <col min="8892" max="8892" width="0.85546875" style="123" customWidth="1"/>
    <col min="8893" max="8893" width="12.5703125" style="123" customWidth="1"/>
    <col min="8894" max="8894" width="0.85546875" style="123" customWidth="1"/>
    <col min="8895" max="8895" width="11.7109375" style="123" customWidth="1"/>
    <col min="8896" max="8896" width="0.85546875" style="123" customWidth="1"/>
    <col min="8897" max="8897" width="13.7109375" style="123" customWidth="1"/>
    <col min="8898" max="8899" width="1.140625" style="123" customWidth="1"/>
    <col min="8900" max="8900" width="7.28515625" style="123" customWidth="1"/>
    <col min="8901" max="8901" width="11.7109375" style="123" customWidth="1"/>
    <col min="8902" max="9143" width="7.28515625" style="123"/>
    <col min="9144" max="9144" width="7.28515625" style="123" customWidth="1"/>
    <col min="9145" max="9145" width="36.5703125" style="123" customWidth="1"/>
    <col min="9146" max="9146" width="0.85546875" style="123" customWidth="1"/>
    <col min="9147" max="9147" width="12.7109375" style="123" customWidth="1"/>
    <col min="9148" max="9148" width="0.85546875" style="123" customWidth="1"/>
    <col min="9149" max="9149" width="12.5703125" style="123" customWidth="1"/>
    <col min="9150" max="9150" width="0.85546875" style="123" customWidth="1"/>
    <col min="9151" max="9151" width="11.7109375" style="123" customWidth="1"/>
    <col min="9152" max="9152" width="0.85546875" style="123" customWidth="1"/>
    <col min="9153" max="9153" width="13.7109375" style="123" customWidth="1"/>
    <col min="9154" max="9155" width="1.140625" style="123" customWidth="1"/>
    <col min="9156" max="9156" width="7.28515625" style="123" customWidth="1"/>
    <col min="9157" max="9157" width="11.7109375" style="123" customWidth="1"/>
    <col min="9158" max="9399" width="7.28515625" style="123"/>
    <col min="9400" max="9400" width="7.28515625" style="123" customWidth="1"/>
    <col min="9401" max="9401" width="36.5703125" style="123" customWidth="1"/>
    <col min="9402" max="9402" width="0.85546875" style="123" customWidth="1"/>
    <col min="9403" max="9403" width="12.7109375" style="123" customWidth="1"/>
    <col min="9404" max="9404" width="0.85546875" style="123" customWidth="1"/>
    <col min="9405" max="9405" width="12.5703125" style="123" customWidth="1"/>
    <col min="9406" max="9406" width="0.85546875" style="123" customWidth="1"/>
    <col min="9407" max="9407" width="11.7109375" style="123" customWidth="1"/>
    <col min="9408" max="9408" width="0.85546875" style="123" customWidth="1"/>
    <col min="9409" max="9409" width="13.7109375" style="123" customWidth="1"/>
    <col min="9410" max="9411" width="1.140625" style="123" customWidth="1"/>
    <col min="9412" max="9412" width="7.28515625" style="123" customWidth="1"/>
    <col min="9413" max="9413" width="11.7109375" style="123" customWidth="1"/>
    <col min="9414" max="9655" width="7.28515625" style="123"/>
    <col min="9656" max="9656" width="7.28515625" style="123" customWidth="1"/>
    <col min="9657" max="9657" width="36.5703125" style="123" customWidth="1"/>
    <col min="9658" max="9658" width="0.85546875" style="123" customWidth="1"/>
    <col min="9659" max="9659" width="12.7109375" style="123" customWidth="1"/>
    <col min="9660" max="9660" width="0.85546875" style="123" customWidth="1"/>
    <col min="9661" max="9661" width="12.5703125" style="123" customWidth="1"/>
    <col min="9662" max="9662" width="0.85546875" style="123" customWidth="1"/>
    <col min="9663" max="9663" width="11.7109375" style="123" customWidth="1"/>
    <col min="9664" max="9664" width="0.85546875" style="123" customWidth="1"/>
    <col min="9665" max="9665" width="13.7109375" style="123" customWidth="1"/>
    <col min="9666" max="9667" width="1.140625" style="123" customWidth="1"/>
    <col min="9668" max="9668" width="7.28515625" style="123" customWidth="1"/>
    <col min="9669" max="9669" width="11.7109375" style="123" customWidth="1"/>
    <col min="9670" max="9911" width="7.28515625" style="123"/>
    <col min="9912" max="9912" width="7.28515625" style="123" customWidth="1"/>
    <col min="9913" max="9913" width="36.5703125" style="123" customWidth="1"/>
    <col min="9914" max="9914" width="0.85546875" style="123" customWidth="1"/>
    <col min="9915" max="9915" width="12.7109375" style="123" customWidth="1"/>
    <col min="9916" max="9916" width="0.85546875" style="123" customWidth="1"/>
    <col min="9917" max="9917" width="12.5703125" style="123" customWidth="1"/>
    <col min="9918" max="9918" width="0.85546875" style="123" customWidth="1"/>
    <col min="9919" max="9919" width="11.7109375" style="123" customWidth="1"/>
    <col min="9920" max="9920" width="0.85546875" style="123" customWidth="1"/>
    <col min="9921" max="9921" width="13.7109375" style="123" customWidth="1"/>
    <col min="9922" max="9923" width="1.140625" style="123" customWidth="1"/>
    <col min="9924" max="9924" width="7.28515625" style="123" customWidth="1"/>
    <col min="9925" max="9925" width="11.7109375" style="123" customWidth="1"/>
    <col min="9926" max="10167" width="7.28515625" style="123"/>
    <col min="10168" max="10168" width="7.28515625" style="123" customWidth="1"/>
    <col min="10169" max="10169" width="36.5703125" style="123" customWidth="1"/>
    <col min="10170" max="10170" width="0.85546875" style="123" customWidth="1"/>
    <col min="10171" max="10171" width="12.7109375" style="123" customWidth="1"/>
    <col min="10172" max="10172" width="0.85546875" style="123" customWidth="1"/>
    <col min="10173" max="10173" width="12.5703125" style="123" customWidth="1"/>
    <col min="10174" max="10174" width="0.85546875" style="123" customWidth="1"/>
    <col min="10175" max="10175" width="11.7109375" style="123" customWidth="1"/>
    <col min="10176" max="10176" width="0.85546875" style="123" customWidth="1"/>
    <col min="10177" max="10177" width="13.7109375" style="123" customWidth="1"/>
    <col min="10178" max="10179" width="1.140625" style="123" customWidth="1"/>
    <col min="10180" max="10180" width="7.28515625" style="123" customWidth="1"/>
    <col min="10181" max="10181" width="11.7109375" style="123" customWidth="1"/>
    <col min="10182" max="10423" width="7.28515625" style="123"/>
    <col min="10424" max="10424" width="7.28515625" style="123" customWidth="1"/>
    <col min="10425" max="10425" width="36.5703125" style="123" customWidth="1"/>
    <col min="10426" max="10426" width="0.85546875" style="123" customWidth="1"/>
    <col min="10427" max="10427" width="12.7109375" style="123" customWidth="1"/>
    <col min="10428" max="10428" width="0.85546875" style="123" customWidth="1"/>
    <col min="10429" max="10429" width="12.5703125" style="123" customWidth="1"/>
    <col min="10430" max="10430" width="0.85546875" style="123" customWidth="1"/>
    <col min="10431" max="10431" width="11.7109375" style="123" customWidth="1"/>
    <col min="10432" max="10432" width="0.85546875" style="123" customWidth="1"/>
    <col min="10433" max="10433" width="13.7109375" style="123" customWidth="1"/>
    <col min="10434" max="10435" width="1.140625" style="123" customWidth="1"/>
    <col min="10436" max="10436" width="7.28515625" style="123" customWidth="1"/>
    <col min="10437" max="10437" width="11.7109375" style="123" customWidth="1"/>
    <col min="10438" max="10679" width="7.28515625" style="123"/>
    <col min="10680" max="10680" width="7.28515625" style="123" customWidth="1"/>
    <col min="10681" max="10681" width="36.5703125" style="123" customWidth="1"/>
    <col min="10682" max="10682" width="0.85546875" style="123" customWidth="1"/>
    <col min="10683" max="10683" width="12.7109375" style="123" customWidth="1"/>
    <col min="10684" max="10684" width="0.85546875" style="123" customWidth="1"/>
    <col min="10685" max="10685" width="12.5703125" style="123" customWidth="1"/>
    <col min="10686" max="10686" width="0.85546875" style="123" customWidth="1"/>
    <col min="10687" max="10687" width="11.7109375" style="123" customWidth="1"/>
    <col min="10688" max="10688" width="0.85546875" style="123" customWidth="1"/>
    <col min="10689" max="10689" width="13.7109375" style="123" customWidth="1"/>
    <col min="10690" max="10691" width="1.140625" style="123" customWidth="1"/>
    <col min="10692" max="10692" width="7.28515625" style="123" customWidth="1"/>
    <col min="10693" max="10693" width="11.7109375" style="123" customWidth="1"/>
    <col min="10694" max="10935" width="7.28515625" style="123"/>
    <col min="10936" max="10936" width="7.28515625" style="123" customWidth="1"/>
    <col min="10937" max="10937" width="36.5703125" style="123" customWidth="1"/>
    <col min="10938" max="10938" width="0.85546875" style="123" customWidth="1"/>
    <col min="10939" max="10939" width="12.7109375" style="123" customWidth="1"/>
    <col min="10940" max="10940" width="0.85546875" style="123" customWidth="1"/>
    <col min="10941" max="10941" width="12.5703125" style="123" customWidth="1"/>
    <col min="10942" max="10942" width="0.85546875" style="123" customWidth="1"/>
    <col min="10943" max="10943" width="11.7109375" style="123" customWidth="1"/>
    <col min="10944" max="10944" width="0.85546875" style="123" customWidth="1"/>
    <col min="10945" max="10945" width="13.7109375" style="123" customWidth="1"/>
    <col min="10946" max="10947" width="1.140625" style="123" customWidth="1"/>
    <col min="10948" max="10948" width="7.28515625" style="123" customWidth="1"/>
    <col min="10949" max="10949" width="11.7109375" style="123" customWidth="1"/>
    <col min="10950" max="11191" width="7.28515625" style="123"/>
    <col min="11192" max="11192" width="7.28515625" style="123" customWidth="1"/>
    <col min="11193" max="11193" width="36.5703125" style="123" customWidth="1"/>
    <col min="11194" max="11194" width="0.85546875" style="123" customWidth="1"/>
    <col min="11195" max="11195" width="12.7109375" style="123" customWidth="1"/>
    <col min="11196" max="11196" width="0.85546875" style="123" customWidth="1"/>
    <col min="11197" max="11197" width="12.5703125" style="123" customWidth="1"/>
    <col min="11198" max="11198" width="0.85546875" style="123" customWidth="1"/>
    <col min="11199" max="11199" width="11.7109375" style="123" customWidth="1"/>
    <col min="11200" max="11200" width="0.85546875" style="123" customWidth="1"/>
    <col min="11201" max="11201" width="13.7109375" style="123" customWidth="1"/>
    <col min="11202" max="11203" width="1.140625" style="123" customWidth="1"/>
    <col min="11204" max="11204" width="7.28515625" style="123" customWidth="1"/>
    <col min="11205" max="11205" width="11.7109375" style="123" customWidth="1"/>
    <col min="11206" max="11447" width="7.28515625" style="123"/>
    <col min="11448" max="11448" width="7.28515625" style="123" customWidth="1"/>
    <col min="11449" max="11449" width="36.5703125" style="123" customWidth="1"/>
    <col min="11450" max="11450" width="0.85546875" style="123" customWidth="1"/>
    <col min="11451" max="11451" width="12.7109375" style="123" customWidth="1"/>
    <col min="11452" max="11452" width="0.85546875" style="123" customWidth="1"/>
    <col min="11453" max="11453" width="12.5703125" style="123" customWidth="1"/>
    <col min="11454" max="11454" width="0.85546875" style="123" customWidth="1"/>
    <col min="11455" max="11455" width="11.7109375" style="123" customWidth="1"/>
    <col min="11456" max="11456" width="0.85546875" style="123" customWidth="1"/>
    <col min="11457" max="11457" width="13.7109375" style="123" customWidth="1"/>
    <col min="11458" max="11459" width="1.140625" style="123" customWidth="1"/>
    <col min="11460" max="11460" width="7.28515625" style="123" customWidth="1"/>
    <col min="11461" max="11461" width="11.7109375" style="123" customWidth="1"/>
    <col min="11462" max="11703" width="7.28515625" style="123"/>
    <col min="11704" max="11704" width="7.28515625" style="123" customWidth="1"/>
    <col min="11705" max="11705" width="36.5703125" style="123" customWidth="1"/>
    <col min="11706" max="11706" width="0.85546875" style="123" customWidth="1"/>
    <col min="11707" max="11707" width="12.7109375" style="123" customWidth="1"/>
    <col min="11708" max="11708" width="0.85546875" style="123" customWidth="1"/>
    <col min="11709" max="11709" width="12.5703125" style="123" customWidth="1"/>
    <col min="11710" max="11710" width="0.85546875" style="123" customWidth="1"/>
    <col min="11711" max="11711" width="11.7109375" style="123" customWidth="1"/>
    <col min="11712" max="11712" width="0.85546875" style="123" customWidth="1"/>
    <col min="11713" max="11713" width="13.7109375" style="123" customWidth="1"/>
    <col min="11714" max="11715" width="1.140625" style="123" customWidth="1"/>
    <col min="11716" max="11716" width="7.28515625" style="123" customWidth="1"/>
    <col min="11717" max="11717" width="11.7109375" style="123" customWidth="1"/>
    <col min="11718" max="11959" width="7.28515625" style="123"/>
    <col min="11960" max="11960" width="7.28515625" style="123" customWidth="1"/>
    <col min="11961" max="11961" width="36.5703125" style="123" customWidth="1"/>
    <col min="11962" max="11962" width="0.85546875" style="123" customWidth="1"/>
    <col min="11963" max="11963" width="12.7109375" style="123" customWidth="1"/>
    <col min="11964" max="11964" width="0.85546875" style="123" customWidth="1"/>
    <col min="11965" max="11965" width="12.5703125" style="123" customWidth="1"/>
    <col min="11966" max="11966" width="0.85546875" style="123" customWidth="1"/>
    <col min="11967" max="11967" width="11.7109375" style="123" customWidth="1"/>
    <col min="11968" max="11968" width="0.85546875" style="123" customWidth="1"/>
    <col min="11969" max="11969" width="13.7109375" style="123" customWidth="1"/>
    <col min="11970" max="11971" width="1.140625" style="123" customWidth="1"/>
    <col min="11972" max="11972" width="7.28515625" style="123" customWidth="1"/>
    <col min="11973" max="11973" width="11.7109375" style="123" customWidth="1"/>
    <col min="11974" max="12215" width="7.28515625" style="123"/>
    <col min="12216" max="12216" width="7.28515625" style="123" customWidth="1"/>
    <col min="12217" max="12217" width="36.5703125" style="123" customWidth="1"/>
    <col min="12218" max="12218" width="0.85546875" style="123" customWidth="1"/>
    <col min="12219" max="12219" width="12.7109375" style="123" customWidth="1"/>
    <col min="12220" max="12220" width="0.85546875" style="123" customWidth="1"/>
    <col min="12221" max="12221" width="12.5703125" style="123" customWidth="1"/>
    <col min="12222" max="12222" width="0.85546875" style="123" customWidth="1"/>
    <col min="12223" max="12223" width="11.7109375" style="123" customWidth="1"/>
    <col min="12224" max="12224" width="0.85546875" style="123" customWidth="1"/>
    <col min="12225" max="12225" width="13.7109375" style="123" customWidth="1"/>
    <col min="12226" max="12227" width="1.140625" style="123" customWidth="1"/>
    <col min="12228" max="12228" width="7.28515625" style="123" customWidth="1"/>
    <col min="12229" max="12229" width="11.7109375" style="123" customWidth="1"/>
    <col min="12230" max="12471" width="7.28515625" style="123"/>
    <col min="12472" max="12472" width="7.28515625" style="123" customWidth="1"/>
    <col min="12473" max="12473" width="36.5703125" style="123" customWidth="1"/>
    <col min="12474" max="12474" width="0.85546875" style="123" customWidth="1"/>
    <col min="12475" max="12475" width="12.7109375" style="123" customWidth="1"/>
    <col min="12476" max="12476" width="0.85546875" style="123" customWidth="1"/>
    <col min="12477" max="12477" width="12.5703125" style="123" customWidth="1"/>
    <col min="12478" max="12478" width="0.85546875" style="123" customWidth="1"/>
    <col min="12479" max="12479" width="11.7109375" style="123" customWidth="1"/>
    <col min="12480" max="12480" width="0.85546875" style="123" customWidth="1"/>
    <col min="12481" max="12481" width="13.7109375" style="123" customWidth="1"/>
    <col min="12482" max="12483" width="1.140625" style="123" customWidth="1"/>
    <col min="12484" max="12484" width="7.28515625" style="123" customWidth="1"/>
    <col min="12485" max="12485" width="11.7109375" style="123" customWidth="1"/>
    <col min="12486" max="12727" width="7.28515625" style="123"/>
    <col min="12728" max="12728" width="7.28515625" style="123" customWidth="1"/>
    <col min="12729" max="12729" width="36.5703125" style="123" customWidth="1"/>
    <col min="12730" max="12730" width="0.85546875" style="123" customWidth="1"/>
    <col min="12731" max="12731" width="12.7109375" style="123" customWidth="1"/>
    <col min="12732" max="12732" width="0.85546875" style="123" customWidth="1"/>
    <col min="12733" max="12733" width="12.5703125" style="123" customWidth="1"/>
    <col min="12734" max="12734" width="0.85546875" style="123" customWidth="1"/>
    <col min="12735" max="12735" width="11.7109375" style="123" customWidth="1"/>
    <col min="12736" max="12736" width="0.85546875" style="123" customWidth="1"/>
    <col min="12737" max="12737" width="13.7109375" style="123" customWidth="1"/>
    <col min="12738" max="12739" width="1.140625" style="123" customWidth="1"/>
    <col min="12740" max="12740" width="7.28515625" style="123" customWidth="1"/>
    <col min="12741" max="12741" width="11.7109375" style="123" customWidth="1"/>
    <col min="12742" max="12983" width="7.28515625" style="123"/>
    <col min="12984" max="12984" width="7.28515625" style="123" customWidth="1"/>
    <col min="12985" max="12985" width="36.5703125" style="123" customWidth="1"/>
    <col min="12986" max="12986" width="0.85546875" style="123" customWidth="1"/>
    <col min="12987" max="12987" width="12.7109375" style="123" customWidth="1"/>
    <col min="12988" max="12988" width="0.85546875" style="123" customWidth="1"/>
    <col min="12989" max="12989" width="12.5703125" style="123" customWidth="1"/>
    <col min="12990" max="12990" width="0.85546875" style="123" customWidth="1"/>
    <col min="12991" max="12991" width="11.7109375" style="123" customWidth="1"/>
    <col min="12992" max="12992" width="0.85546875" style="123" customWidth="1"/>
    <col min="12993" max="12993" width="13.7109375" style="123" customWidth="1"/>
    <col min="12994" max="12995" width="1.140625" style="123" customWidth="1"/>
    <col min="12996" max="12996" width="7.28515625" style="123" customWidth="1"/>
    <col min="12997" max="12997" width="11.7109375" style="123" customWidth="1"/>
    <col min="12998" max="13239" width="7.28515625" style="123"/>
    <col min="13240" max="13240" width="7.28515625" style="123" customWidth="1"/>
    <col min="13241" max="13241" width="36.5703125" style="123" customWidth="1"/>
    <col min="13242" max="13242" width="0.85546875" style="123" customWidth="1"/>
    <col min="13243" max="13243" width="12.7109375" style="123" customWidth="1"/>
    <col min="13244" max="13244" width="0.85546875" style="123" customWidth="1"/>
    <col min="13245" max="13245" width="12.5703125" style="123" customWidth="1"/>
    <col min="13246" max="13246" width="0.85546875" style="123" customWidth="1"/>
    <col min="13247" max="13247" width="11.7109375" style="123" customWidth="1"/>
    <col min="13248" max="13248" width="0.85546875" style="123" customWidth="1"/>
    <col min="13249" max="13249" width="13.7109375" style="123" customWidth="1"/>
    <col min="13250" max="13251" width="1.140625" style="123" customWidth="1"/>
    <col min="13252" max="13252" width="7.28515625" style="123" customWidth="1"/>
    <col min="13253" max="13253" width="11.7109375" style="123" customWidth="1"/>
    <col min="13254" max="13495" width="7.28515625" style="123"/>
    <col min="13496" max="13496" width="7.28515625" style="123" customWidth="1"/>
    <col min="13497" max="13497" width="36.5703125" style="123" customWidth="1"/>
    <col min="13498" max="13498" width="0.85546875" style="123" customWidth="1"/>
    <col min="13499" max="13499" width="12.7109375" style="123" customWidth="1"/>
    <col min="13500" max="13500" width="0.85546875" style="123" customWidth="1"/>
    <col min="13501" max="13501" width="12.5703125" style="123" customWidth="1"/>
    <col min="13502" max="13502" width="0.85546875" style="123" customWidth="1"/>
    <col min="13503" max="13503" width="11.7109375" style="123" customWidth="1"/>
    <col min="13504" max="13504" width="0.85546875" style="123" customWidth="1"/>
    <col min="13505" max="13505" width="13.7109375" style="123" customWidth="1"/>
    <col min="13506" max="13507" width="1.140625" style="123" customWidth="1"/>
    <col min="13508" max="13508" width="7.28515625" style="123" customWidth="1"/>
    <col min="13509" max="13509" width="11.7109375" style="123" customWidth="1"/>
    <col min="13510" max="13751" width="7.28515625" style="123"/>
    <col min="13752" max="13752" width="7.28515625" style="123" customWidth="1"/>
    <col min="13753" max="13753" width="36.5703125" style="123" customWidth="1"/>
    <col min="13754" max="13754" width="0.85546875" style="123" customWidth="1"/>
    <col min="13755" max="13755" width="12.7109375" style="123" customWidth="1"/>
    <col min="13756" max="13756" width="0.85546875" style="123" customWidth="1"/>
    <col min="13757" max="13757" width="12.5703125" style="123" customWidth="1"/>
    <col min="13758" max="13758" width="0.85546875" style="123" customWidth="1"/>
    <col min="13759" max="13759" width="11.7109375" style="123" customWidth="1"/>
    <col min="13760" max="13760" width="0.85546875" style="123" customWidth="1"/>
    <col min="13761" max="13761" width="13.7109375" style="123" customWidth="1"/>
    <col min="13762" max="13763" width="1.140625" style="123" customWidth="1"/>
    <col min="13764" max="13764" width="7.28515625" style="123" customWidth="1"/>
    <col min="13765" max="13765" width="11.7109375" style="123" customWidth="1"/>
    <col min="13766" max="14007" width="7.28515625" style="123"/>
    <col min="14008" max="14008" width="7.28515625" style="123" customWidth="1"/>
    <col min="14009" max="14009" width="36.5703125" style="123" customWidth="1"/>
    <col min="14010" max="14010" width="0.85546875" style="123" customWidth="1"/>
    <col min="14011" max="14011" width="12.7109375" style="123" customWidth="1"/>
    <col min="14012" max="14012" width="0.85546875" style="123" customWidth="1"/>
    <col min="14013" max="14013" width="12.5703125" style="123" customWidth="1"/>
    <col min="14014" max="14014" width="0.85546875" style="123" customWidth="1"/>
    <col min="14015" max="14015" width="11.7109375" style="123" customWidth="1"/>
    <col min="14016" max="14016" width="0.85546875" style="123" customWidth="1"/>
    <col min="14017" max="14017" width="13.7109375" style="123" customWidth="1"/>
    <col min="14018" max="14019" width="1.140625" style="123" customWidth="1"/>
    <col min="14020" max="14020" width="7.28515625" style="123" customWidth="1"/>
    <col min="14021" max="14021" width="11.7109375" style="123" customWidth="1"/>
    <col min="14022" max="14263" width="7.28515625" style="123"/>
    <col min="14264" max="14264" width="7.28515625" style="123" customWidth="1"/>
    <col min="14265" max="14265" width="36.5703125" style="123" customWidth="1"/>
    <col min="14266" max="14266" width="0.85546875" style="123" customWidth="1"/>
    <col min="14267" max="14267" width="12.7109375" style="123" customWidth="1"/>
    <col min="14268" max="14268" width="0.85546875" style="123" customWidth="1"/>
    <col min="14269" max="14269" width="12.5703125" style="123" customWidth="1"/>
    <col min="14270" max="14270" width="0.85546875" style="123" customWidth="1"/>
    <col min="14271" max="14271" width="11.7109375" style="123" customWidth="1"/>
    <col min="14272" max="14272" width="0.85546875" style="123" customWidth="1"/>
    <col min="14273" max="14273" width="13.7109375" style="123" customWidth="1"/>
    <col min="14274" max="14275" width="1.140625" style="123" customWidth="1"/>
    <col min="14276" max="14276" width="7.28515625" style="123" customWidth="1"/>
    <col min="14277" max="14277" width="11.7109375" style="123" customWidth="1"/>
    <col min="14278" max="14519" width="7.28515625" style="123"/>
    <col min="14520" max="14520" width="7.28515625" style="123" customWidth="1"/>
    <col min="14521" max="14521" width="36.5703125" style="123" customWidth="1"/>
    <col min="14522" max="14522" width="0.85546875" style="123" customWidth="1"/>
    <col min="14523" max="14523" width="12.7109375" style="123" customWidth="1"/>
    <col min="14524" max="14524" width="0.85546875" style="123" customWidth="1"/>
    <col min="14525" max="14525" width="12.5703125" style="123" customWidth="1"/>
    <col min="14526" max="14526" width="0.85546875" style="123" customWidth="1"/>
    <col min="14527" max="14527" width="11.7109375" style="123" customWidth="1"/>
    <col min="14528" max="14528" width="0.85546875" style="123" customWidth="1"/>
    <col min="14529" max="14529" width="13.7109375" style="123" customWidth="1"/>
    <col min="14530" max="14531" width="1.140625" style="123" customWidth="1"/>
    <col min="14532" max="14532" width="7.28515625" style="123" customWidth="1"/>
    <col min="14533" max="14533" width="11.7109375" style="123" customWidth="1"/>
    <col min="14534" max="14775" width="7.28515625" style="123"/>
    <col min="14776" max="14776" width="7.28515625" style="123" customWidth="1"/>
    <col min="14777" max="14777" width="36.5703125" style="123" customWidth="1"/>
    <col min="14778" max="14778" width="0.85546875" style="123" customWidth="1"/>
    <col min="14779" max="14779" width="12.7109375" style="123" customWidth="1"/>
    <col min="14780" max="14780" width="0.85546875" style="123" customWidth="1"/>
    <col min="14781" max="14781" width="12.5703125" style="123" customWidth="1"/>
    <col min="14782" max="14782" width="0.85546875" style="123" customWidth="1"/>
    <col min="14783" max="14783" width="11.7109375" style="123" customWidth="1"/>
    <col min="14784" max="14784" width="0.85546875" style="123" customWidth="1"/>
    <col min="14785" max="14785" width="13.7109375" style="123" customWidth="1"/>
    <col min="14786" max="14787" width="1.140625" style="123" customWidth="1"/>
    <col min="14788" max="14788" width="7.28515625" style="123" customWidth="1"/>
    <col min="14789" max="14789" width="11.7109375" style="123" customWidth="1"/>
    <col min="14790" max="15031" width="7.28515625" style="123"/>
    <col min="15032" max="15032" width="7.28515625" style="123" customWidth="1"/>
    <col min="15033" max="15033" width="36.5703125" style="123" customWidth="1"/>
    <col min="15034" max="15034" width="0.85546875" style="123" customWidth="1"/>
    <col min="15035" max="15035" width="12.7109375" style="123" customWidth="1"/>
    <col min="15036" max="15036" width="0.85546875" style="123" customWidth="1"/>
    <col min="15037" max="15037" width="12.5703125" style="123" customWidth="1"/>
    <col min="15038" max="15038" width="0.85546875" style="123" customWidth="1"/>
    <col min="15039" max="15039" width="11.7109375" style="123" customWidth="1"/>
    <col min="15040" max="15040" width="0.85546875" style="123" customWidth="1"/>
    <col min="15041" max="15041" width="13.7109375" style="123" customWidth="1"/>
    <col min="15042" max="15043" width="1.140625" style="123" customWidth="1"/>
    <col min="15044" max="15044" width="7.28515625" style="123" customWidth="1"/>
    <col min="15045" max="15045" width="11.7109375" style="123" customWidth="1"/>
    <col min="15046" max="15287" width="7.28515625" style="123"/>
    <col min="15288" max="15288" width="7.28515625" style="123" customWidth="1"/>
    <col min="15289" max="15289" width="36.5703125" style="123" customWidth="1"/>
    <col min="15290" max="15290" width="0.85546875" style="123" customWidth="1"/>
    <col min="15291" max="15291" width="12.7109375" style="123" customWidth="1"/>
    <col min="15292" max="15292" width="0.85546875" style="123" customWidth="1"/>
    <col min="15293" max="15293" width="12.5703125" style="123" customWidth="1"/>
    <col min="15294" max="15294" width="0.85546875" style="123" customWidth="1"/>
    <col min="15295" max="15295" width="11.7109375" style="123" customWidth="1"/>
    <col min="15296" max="15296" width="0.85546875" style="123" customWidth="1"/>
    <col min="15297" max="15297" width="13.7109375" style="123" customWidth="1"/>
    <col min="15298" max="15299" width="1.140625" style="123" customWidth="1"/>
    <col min="15300" max="15300" width="7.28515625" style="123" customWidth="1"/>
    <col min="15301" max="15301" width="11.7109375" style="123" customWidth="1"/>
    <col min="15302" max="15543" width="7.28515625" style="123"/>
    <col min="15544" max="15544" width="7.28515625" style="123" customWidth="1"/>
    <col min="15545" max="15545" width="36.5703125" style="123" customWidth="1"/>
    <col min="15546" max="15546" width="0.85546875" style="123" customWidth="1"/>
    <col min="15547" max="15547" width="12.7109375" style="123" customWidth="1"/>
    <col min="15548" max="15548" width="0.85546875" style="123" customWidth="1"/>
    <col min="15549" max="15549" width="12.5703125" style="123" customWidth="1"/>
    <col min="15550" max="15550" width="0.85546875" style="123" customWidth="1"/>
    <col min="15551" max="15551" width="11.7109375" style="123" customWidth="1"/>
    <col min="15552" max="15552" width="0.85546875" style="123" customWidth="1"/>
    <col min="15553" max="15553" width="13.7109375" style="123" customWidth="1"/>
    <col min="15554" max="15555" width="1.140625" style="123" customWidth="1"/>
    <col min="15556" max="15556" width="7.28515625" style="123" customWidth="1"/>
    <col min="15557" max="15557" width="11.7109375" style="123" customWidth="1"/>
    <col min="15558" max="15799" width="7.28515625" style="123"/>
    <col min="15800" max="15800" width="7.28515625" style="123" customWidth="1"/>
    <col min="15801" max="15801" width="36.5703125" style="123" customWidth="1"/>
    <col min="15802" max="15802" width="0.85546875" style="123" customWidth="1"/>
    <col min="15803" max="15803" width="12.7109375" style="123" customWidth="1"/>
    <col min="15804" max="15804" width="0.85546875" style="123" customWidth="1"/>
    <col min="15805" max="15805" width="12.5703125" style="123" customWidth="1"/>
    <col min="15806" max="15806" width="0.85546875" style="123" customWidth="1"/>
    <col min="15807" max="15807" width="11.7109375" style="123" customWidth="1"/>
    <col min="15808" max="15808" width="0.85546875" style="123" customWidth="1"/>
    <col min="15809" max="15809" width="13.7109375" style="123" customWidth="1"/>
    <col min="15810" max="15811" width="1.140625" style="123" customWidth="1"/>
    <col min="15812" max="15812" width="7.28515625" style="123" customWidth="1"/>
    <col min="15813" max="15813" width="11.7109375" style="123" customWidth="1"/>
    <col min="15814" max="16055" width="7.28515625" style="123"/>
    <col min="16056" max="16056" width="7.28515625" style="123" customWidth="1"/>
    <col min="16057" max="16057" width="36.5703125" style="123" customWidth="1"/>
    <col min="16058" max="16058" width="0.85546875" style="123" customWidth="1"/>
    <col min="16059" max="16059" width="12.7109375" style="123" customWidth="1"/>
    <col min="16060" max="16060" width="0.85546875" style="123" customWidth="1"/>
    <col min="16061" max="16061" width="12.5703125" style="123" customWidth="1"/>
    <col min="16062" max="16062" width="0.85546875" style="123" customWidth="1"/>
    <col min="16063" max="16063" width="11.7109375" style="123" customWidth="1"/>
    <col min="16064" max="16064" width="0.85546875" style="123" customWidth="1"/>
    <col min="16065" max="16065" width="13.7109375" style="123" customWidth="1"/>
    <col min="16066" max="16067" width="1.140625" style="123" customWidth="1"/>
    <col min="16068" max="16068" width="7.28515625" style="123" customWidth="1"/>
    <col min="16069" max="16069" width="11.7109375" style="123" customWidth="1"/>
    <col min="16070" max="16384" width="7.28515625" style="123"/>
  </cols>
  <sheetData>
    <row r="2" spans="2:6">
      <c r="C2" s="300"/>
      <c r="D2" s="300"/>
      <c r="E2" s="301"/>
      <c r="F2" s="301"/>
    </row>
    <row r="3" spans="2:6" ht="22.5">
      <c r="B3" s="128" t="s">
        <v>210</v>
      </c>
      <c r="C3" s="240" t="str">
        <f>+'Gx Business'!C4</f>
        <v>Dec-22</v>
      </c>
      <c r="D3" s="241" t="str">
        <f>+'Gx Business'!D4</f>
        <v>Dec-21</v>
      </c>
      <c r="E3" s="241" t="s">
        <v>91</v>
      </c>
      <c r="F3" s="242" t="s">
        <v>92</v>
      </c>
    </row>
    <row r="4" spans="2:6">
      <c r="B4" s="244"/>
      <c r="C4" s="245"/>
      <c r="D4" s="246"/>
      <c r="E4" s="246"/>
      <c r="F4" s="247"/>
    </row>
    <row r="5" spans="2:6">
      <c r="B5" s="208" t="s">
        <v>130</v>
      </c>
      <c r="C5" s="70">
        <v>744778.81299999997</v>
      </c>
      <c r="D5" s="148">
        <v>412892.815</v>
      </c>
      <c r="E5" s="148">
        <v>331885.99799999996</v>
      </c>
      <c r="F5" s="149">
        <v>0.80379999999999996</v>
      </c>
    </row>
    <row r="6" spans="2:6">
      <c r="B6" s="210" t="s">
        <v>131</v>
      </c>
      <c r="C6" s="85">
        <v>455571.37900000002</v>
      </c>
      <c r="D6" s="140">
        <v>-736554.81</v>
      </c>
      <c r="E6" s="140">
        <v>1192126.189</v>
      </c>
      <c r="F6" s="141">
        <v>-1.6185</v>
      </c>
    </row>
    <row r="7" spans="2:6">
      <c r="B7" s="210" t="s">
        <v>132</v>
      </c>
      <c r="C7" s="85">
        <v>-628656.35900000005</v>
      </c>
      <c r="D7" s="140">
        <v>293231.50900000002</v>
      </c>
      <c r="E7" s="140">
        <v>-921887.86800000002</v>
      </c>
      <c r="F7" s="141" t="s">
        <v>271</v>
      </c>
    </row>
    <row r="8" spans="2:6">
      <c r="B8" s="249"/>
      <c r="C8" s="250"/>
      <c r="D8" s="250"/>
      <c r="E8" s="251"/>
      <c r="F8" s="252"/>
    </row>
    <row r="9" spans="2:6">
      <c r="B9" s="213" t="s">
        <v>133</v>
      </c>
      <c r="C9" s="117">
        <v>571693.83299999998</v>
      </c>
      <c r="D9" s="145">
        <v>-30430.486000000034</v>
      </c>
      <c r="E9" s="145">
        <v>602124.31900000002</v>
      </c>
      <c r="F9" s="146" t="s">
        <v>271</v>
      </c>
    </row>
  </sheetData>
  <pageMargins left="0.70866141732283472" right="0.70866141732283472" top="0.74803149606299213" bottom="0.74803149606299213" header="0.31496062992125984" footer="0.31496062992125984"/>
  <pageSetup paperSize="9" scale="76" orientation="portrait" r:id="rId1"/>
  <headerFooter>
    <oddHeader>&amp;C&amp;"Arial"&amp;8&amp;K000000INTERNAL&amp;1#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FFF5EF"/>
  </sheetPr>
  <dimension ref="B1:H10"/>
  <sheetViews>
    <sheetView zoomScaleNormal="100" workbookViewId="0">
      <selection activeCell="B3" sqref="B3"/>
    </sheetView>
  </sheetViews>
  <sheetFormatPr baseColWidth="10" defaultColWidth="9.140625" defaultRowHeight="11.25"/>
  <cols>
    <col min="1" max="1" width="5.140625" style="97" customWidth="1"/>
    <col min="2" max="2" width="48" style="97" customWidth="1"/>
    <col min="3" max="4" width="12.5703125" style="97" customWidth="1"/>
    <col min="5" max="5" width="1.5703125" style="97" customWidth="1"/>
    <col min="6" max="7" width="12.5703125" style="97" customWidth="1"/>
    <col min="8" max="8" width="11.7109375" style="97" customWidth="1"/>
    <col min="9" max="16384" width="9.140625" style="97"/>
  </cols>
  <sheetData>
    <row r="1" spans="2:8">
      <c r="B1" s="302"/>
      <c r="C1" s="302"/>
      <c r="D1" s="302"/>
      <c r="E1" s="302"/>
      <c r="F1" s="302"/>
      <c r="G1" s="302"/>
    </row>
    <row r="2" spans="2:8" ht="25.5" customHeight="1">
      <c r="B2" s="302"/>
      <c r="C2" s="409" t="s">
        <v>215</v>
      </c>
      <c r="D2" s="410"/>
      <c r="E2" s="410"/>
      <c r="F2" s="410"/>
      <c r="G2" s="410"/>
    </row>
    <row r="3" spans="2:8" ht="33.75" customHeight="1">
      <c r="B3" s="303"/>
      <c r="C3" s="411" t="s">
        <v>140</v>
      </c>
      <c r="D3" s="411"/>
      <c r="E3" s="304"/>
      <c r="F3" s="411" t="s">
        <v>141</v>
      </c>
      <c r="G3" s="411"/>
      <c r="H3" s="305"/>
    </row>
    <row r="4" spans="2:8" ht="14.25" customHeight="1">
      <c r="B4" s="128" t="s">
        <v>186</v>
      </c>
      <c r="C4" s="58" t="str">
        <f>+'Enel Chile Results'!C3</f>
        <v>Dec-22</v>
      </c>
      <c r="D4" s="59" t="str">
        <f>+'Enel Chile Results'!D3</f>
        <v>Dec-21</v>
      </c>
      <c r="E4" s="304"/>
      <c r="F4" s="58" t="str">
        <f>+'Enel Chile Results'!C3</f>
        <v>Dec-22</v>
      </c>
      <c r="G4" s="59" t="str">
        <f>+'Enel Chile Results'!D3</f>
        <v>Dec-21</v>
      </c>
    </row>
    <row r="5" spans="2:8">
      <c r="B5" s="244"/>
      <c r="C5" s="245"/>
      <c r="D5" s="246"/>
      <c r="E5" s="304"/>
      <c r="F5" s="245"/>
      <c r="G5" s="246"/>
    </row>
    <row r="6" spans="2:8">
      <c r="B6" s="208" t="s">
        <v>162</v>
      </c>
      <c r="C6" s="70">
        <v>813369.49177102896</v>
      </c>
      <c r="D6" s="148">
        <v>660879</v>
      </c>
      <c r="E6" s="306"/>
      <c r="F6" s="70">
        <v>183459.5072922401</v>
      </c>
      <c r="G6" s="148">
        <v>164579</v>
      </c>
    </row>
    <row r="7" spans="2:8">
      <c r="B7" s="210" t="s">
        <v>259</v>
      </c>
      <c r="C7" s="85">
        <v>98982.177842000005</v>
      </c>
      <c r="D7" s="140">
        <v>84389</v>
      </c>
      <c r="E7" s="306"/>
      <c r="F7" s="85">
        <v>53966.418606610721</v>
      </c>
      <c r="G7" s="140">
        <v>45613</v>
      </c>
    </row>
    <row r="8" spans="2:8">
      <c r="B8" s="210" t="s">
        <v>143</v>
      </c>
      <c r="C8" s="85">
        <v>3341.6089999999999</v>
      </c>
      <c r="D8" s="140">
        <v>2745</v>
      </c>
      <c r="E8" s="306"/>
      <c r="F8" s="85">
        <v>847.02484399999992</v>
      </c>
      <c r="G8" s="140">
        <v>736</v>
      </c>
    </row>
    <row r="9" spans="2:8" ht="6" customHeight="1">
      <c r="B9" s="200"/>
      <c r="C9" s="307"/>
      <c r="D9" s="308"/>
      <c r="E9" s="306"/>
      <c r="F9" s="307"/>
      <c r="G9" s="308"/>
    </row>
    <row r="10" spans="2:8">
      <c r="B10" s="193" t="s">
        <v>144</v>
      </c>
      <c r="C10" s="197">
        <v>915693.27861302905</v>
      </c>
      <c r="D10" s="198">
        <v>748013</v>
      </c>
      <c r="E10" s="309"/>
      <c r="F10" s="197">
        <v>238272.95074285084</v>
      </c>
      <c r="G10" s="198">
        <v>210928</v>
      </c>
    </row>
  </sheetData>
  <mergeCells count="3">
    <mergeCell ref="C2:G2"/>
    <mergeCell ref="C3:D3"/>
    <mergeCell ref="F3:G3"/>
  </mergeCells>
  <pageMargins left="0.7" right="0.7" top="0.75" bottom="0.75" header="0.3" footer="0.3"/>
  <pageSetup paperSize="9" orientation="portrait" r:id="rId1"/>
  <headerFooter>
    <oddHeader>&amp;C&amp;"Arial"&amp;8&amp;K000000INTERNAL&amp;1#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FFF5EF"/>
  </sheetPr>
  <dimension ref="B1:E10"/>
  <sheetViews>
    <sheetView showGridLines="0" workbookViewId="0">
      <selection activeCell="B3" sqref="B3"/>
    </sheetView>
  </sheetViews>
  <sheetFormatPr baseColWidth="10" defaultRowHeight="11.25"/>
  <cols>
    <col min="1" max="1" width="6.140625" style="310" customWidth="1"/>
    <col min="2" max="2" width="28.5703125" style="310" customWidth="1"/>
    <col min="3" max="4" width="13.140625" style="310" customWidth="1"/>
    <col min="5" max="16384" width="11.42578125" style="310"/>
  </cols>
  <sheetData>
    <row r="1" spans="2:5" ht="16.5" customHeight="1"/>
    <row r="2" spans="2:5" ht="14.25" customHeight="1">
      <c r="B2" s="311"/>
    </row>
    <row r="3" spans="2:5" ht="30" customHeight="1">
      <c r="B3" s="57" t="s">
        <v>145</v>
      </c>
      <c r="C3" s="58" t="s">
        <v>265</v>
      </c>
      <c r="D3" s="59" t="s">
        <v>247</v>
      </c>
    </row>
    <row r="4" spans="2:5" ht="6" customHeight="1">
      <c r="B4" s="64"/>
      <c r="C4" s="64"/>
      <c r="D4" s="65"/>
    </row>
    <row r="5" spans="2:5">
      <c r="B5" s="69" t="s">
        <v>146</v>
      </c>
      <c r="C5" s="312">
        <v>0.84</v>
      </c>
      <c r="D5" s="313">
        <v>0.82</v>
      </c>
    </row>
    <row r="6" spans="2:5" ht="8.25" customHeight="1"/>
    <row r="7" spans="2:5" s="315" customFormat="1" ht="21.75" customHeight="1">
      <c r="B7" s="314"/>
      <c r="C7" s="314"/>
      <c r="D7" s="314"/>
      <c r="E7" s="314"/>
    </row>
    <row r="8" spans="2:5" s="315" customFormat="1" ht="15.75" customHeight="1">
      <c r="B8" s="314"/>
      <c r="C8" s="314"/>
      <c r="D8" s="314"/>
      <c r="E8" s="314"/>
    </row>
    <row r="9" spans="2:5" s="315" customFormat="1" ht="21" customHeight="1">
      <c r="B9" s="314"/>
      <c r="C9" s="314"/>
      <c r="D9" s="314"/>
      <c r="E9" s="314"/>
    </row>
    <row r="10" spans="2:5" s="315" customFormat="1" ht="13.5" customHeight="1">
      <c r="B10" s="314"/>
      <c r="C10" s="314"/>
      <c r="D10" s="314"/>
      <c r="E10" s="314"/>
    </row>
  </sheetData>
  <pageMargins left="0.7" right="0.7" top="0.75" bottom="0.75" header="0.3" footer="0.3"/>
  <pageSetup paperSize="9" orientation="portrait" r:id="rId1"/>
  <headerFooter>
    <oddHeader>&amp;C&amp;"Arial"&amp;8&amp;K000000INTERNAL&amp;1#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rgb="FFFFF5EF"/>
  </sheetPr>
  <dimension ref="A2:O42"/>
  <sheetViews>
    <sheetView showGridLines="0" zoomScaleNormal="100" workbookViewId="0">
      <selection activeCell="A2" sqref="A2"/>
    </sheetView>
  </sheetViews>
  <sheetFormatPr baseColWidth="10" defaultRowHeight="11.25"/>
  <cols>
    <col min="1" max="1" width="34.7109375" style="79" customWidth="1"/>
    <col min="2" max="7" width="11.42578125" style="79" customWidth="1"/>
    <col min="8" max="8" width="1.140625" style="126" customWidth="1"/>
    <col min="9" max="9" width="11.28515625" style="79" customWidth="1"/>
    <col min="10" max="11" width="11.42578125" style="79"/>
    <col min="12" max="12" width="1.140625" style="126" customWidth="1"/>
    <col min="13" max="16384" width="11.42578125" style="79"/>
  </cols>
  <sheetData>
    <row r="2" spans="1:15" ht="16.5" customHeight="1">
      <c r="A2" s="316"/>
      <c r="B2" s="415" t="str">
        <f>+'Gx Business'!C4</f>
        <v>Dec-22</v>
      </c>
      <c r="C2" s="416"/>
      <c r="D2" s="416"/>
      <c r="E2" s="413" t="str">
        <f>+'Gx Business'!D4</f>
        <v>Dec-21</v>
      </c>
      <c r="F2" s="414"/>
      <c r="G2" s="414"/>
      <c r="H2" s="55"/>
      <c r="I2" s="413" t="s">
        <v>91</v>
      </c>
      <c r="J2" s="414"/>
      <c r="K2" s="414"/>
      <c r="L2" s="55"/>
      <c r="M2" s="413" t="s">
        <v>92</v>
      </c>
      <c r="N2" s="414"/>
      <c r="O2" s="414"/>
    </row>
    <row r="3" spans="1:15" ht="20.25" customHeight="1">
      <c r="A3" s="419" t="s">
        <v>221</v>
      </c>
      <c r="B3" s="417" t="s">
        <v>157</v>
      </c>
      <c r="C3" s="417" t="s">
        <v>220</v>
      </c>
      <c r="D3" s="417" t="s">
        <v>223</v>
      </c>
      <c r="E3" s="412" t="s">
        <v>157</v>
      </c>
      <c r="F3" s="412" t="s">
        <v>220</v>
      </c>
      <c r="G3" s="412" t="s">
        <v>223</v>
      </c>
      <c r="H3" s="317"/>
      <c r="I3" s="412" t="s">
        <v>157</v>
      </c>
      <c r="J3" s="412" t="s">
        <v>220</v>
      </c>
      <c r="K3" s="412" t="s">
        <v>223</v>
      </c>
      <c r="L3" s="317"/>
      <c r="M3" s="412" t="s">
        <v>157</v>
      </c>
      <c r="N3" s="412" t="s">
        <v>220</v>
      </c>
      <c r="O3" s="412" t="s">
        <v>223</v>
      </c>
    </row>
    <row r="4" spans="1:15" ht="20.25" customHeight="1">
      <c r="A4" s="420"/>
      <c r="B4" s="417"/>
      <c r="C4" s="417"/>
      <c r="D4" s="417"/>
      <c r="E4" s="412"/>
      <c r="F4" s="412"/>
      <c r="G4" s="412"/>
      <c r="H4" s="317"/>
      <c r="I4" s="412"/>
      <c r="J4" s="412"/>
      <c r="K4" s="412"/>
      <c r="L4" s="317"/>
      <c r="M4" s="412"/>
      <c r="N4" s="412"/>
      <c r="O4" s="412"/>
    </row>
    <row r="5" spans="1:15" ht="18" customHeight="1">
      <c r="A5" s="318" t="s">
        <v>147</v>
      </c>
      <c r="B5" s="319">
        <v>17728.836604</v>
      </c>
      <c r="C5" s="319">
        <v>4486.0814360000004</v>
      </c>
      <c r="D5" s="319">
        <v>22214.91804</v>
      </c>
      <c r="E5" s="320">
        <v>15582.768663000001</v>
      </c>
      <c r="F5" s="320">
        <v>3450.8784740000001</v>
      </c>
      <c r="G5" s="320">
        <v>19033.647137</v>
      </c>
      <c r="H5" s="321"/>
      <c r="I5" s="320">
        <f>+B5-E5</f>
        <v>2146.0679409999993</v>
      </c>
      <c r="J5" s="320">
        <f t="shared" ref="J5:K20" si="0">+C5-F5</f>
        <v>1035.2029620000003</v>
      </c>
      <c r="K5" s="320">
        <f t="shared" si="0"/>
        <v>3181.2709030000005</v>
      </c>
      <c r="L5" s="321"/>
      <c r="M5" s="322">
        <f>+B5/E5-1</f>
        <v>0.13772058017492483</v>
      </c>
      <c r="N5" s="322">
        <f t="shared" ref="N5:O20" si="1">+C5/F5-1</f>
        <v>0.2999824449917734</v>
      </c>
      <c r="O5" s="322">
        <f t="shared" si="1"/>
        <v>0.16713932333104187</v>
      </c>
    </row>
    <row r="6" spans="1:15">
      <c r="A6" s="208" t="s">
        <v>148</v>
      </c>
      <c r="B6" s="323">
        <v>9377.3325110000005</v>
      </c>
      <c r="C6" s="323">
        <v>390.27647200000001</v>
      </c>
      <c r="D6" s="323">
        <v>9767.6089830000001</v>
      </c>
      <c r="E6" s="324">
        <v>7414.2988290000012</v>
      </c>
      <c r="F6" s="324">
        <v>328.68868500000002</v>
      </c>
      <c r="G6" s="324">
        <v>7742.9875140000013</v>
      </c>
      <c r="H6" s="325"/>
      <c r="I6" s="324">
        <f t="shared" ref="I6:I18" si="2">+B6-E6</f>
        <v>1963.0336819999993</v>
      </c>
      <c r="J6" s="324">
        <f t="shared" si="0"/>
        <v>61.587786999999992</v>
      </c>
      <c r="K6" s="324">
        <f t="shared" si="0"/>
        <v>2024.6214689999988</v>
      </c>
      <c r="L6" s="325"/>
      <c r="M6" s="326">
        <f t="shared" ref="M6:M18" si="3">+B6/E6-1</f>
        <v>0.26476322674261055</v>
      </c>
      <c r="N6" s="326">
        <f t="shared" si="1"/>
        <v>0.18737422311936291</v>
      </c>
      <c r="O6" s="326">
        <f t="shared" si="1"/>
        <v>0.26147807488250563</v>
      </c>
    </row>
    <row r="7" spans="1:15">
      <c r="A7" s="210" t="s">
        <v>149</v>
      </c>
      <c r="B7" s="327">
        <v>8210.8733519999987</v>
      </c>
      <c r="C7" s="327">
        <v>0</v>
      </c>
      <c r="D7" s="327">
        <v>8210.8733519999987</v>
      </c>
      <c r="E7" s="328">
        <v>8040.58943</v>
      </c>
      <c r="F7" s="328">
        <v>0</v>
      </c>
      <c r="G7" s="328">
        <v>8040.58943</v>
      </c>
      <c r="H7" s="325"/>
      <c r="I7" s="328">
        <f t="shared" si="2"/>
        <v>170.28392199999871</v>
      </c>
      <c r="J7" s="328">
        <f t="shared" si="0"/>
        <v>0</v>
      </c>
      <c r="K7" s="328">
        <f t="shared" si="0"/>
        <v>170.28392199999871</v>
      </c>
      <c r="L7" s="325"/>
      <c r="M7" s="329">
        <f t="shared" si="3"/>
        <v>2.1178039680108229E-2</v>
      </c>
      <c r="N7" s="329" t="s">
        <v>239</v>
      </c>
      <c r="O7" s="329">
        <f t="shared" si="1"/>
        <v>2.1178039680108229E-2</v>
      </c>
    </row>
    <row r="8" spans="1:15">
      <c r="A8" s="259" t="s">
        <v>164</v>
      </c>
      <c r="B8" s="330">
        <v>140.630741</v>
      </c>
      <c r="C8" s="330">
        <v>4095.8049639999999</v>
      </c>
      <c r="D8" s="330">
        <v>4236.4357049999999</v>
      </c>
      <c r="E8" s="331">
        <v>127.880404</v>
      </c>
      <c r="F8" s="331">
        <v>3122.189789</v>
      </c>
      <c r="G8" s="331">
        <v>3250.070193</v>
      </c>
      <c r="H8" s="325"/>
      <c r="I8" s="331">
        <f t="shared" si="2"/>
        <v>12.750337000000002</v>
      </c>
      <c r="J8" s="331">
        <f t="shared" si="0"/>
        <v>973.61517499999991</v>
      </c>
      <c r="K8" s="331">
        <f t="shared" si="0"/>
        <v>986.36551199999985</v>
      </c>
      <c r="L8" s="325"/>
      <c r="M8" s="332">
        <f t="shared" si="3"/>
        <v>9.9705166711860027E-2</v>
      </c>
      <c r="N8" s="332">
        <f t="shared" si="1"/>
        <v>0.31183728113845288</v>
      </c>
      <c r="O8" s="332">
        <f t="shared" si="1"/>
        <v>0.30349052587369751</v>
      </c>
    </row>
    <row r="9" spans="1:15" ht="16.5" customHeight="1">
      <c r="A9" s="318" t="s">
        <v>150</v>
      </c>
      <c r="B9" s="319">
        <v>13727.827041</v>
      </c>
      <c r="C9" s="319">
        <v>2792.5721790000002</v>
      </c>
      <c r="D9" s="319">
        <v>9905.2101400000029</v>
      </c>
      <c r="E9" s="320">
        <v>11894.695715999998</v>
      </c>
      <c r="F9" s="320">
        <v>1741.2036049999999</v>
      </c>
      <c r="G9" s="320">
        <v>9180.5834159999977</v>
      </c>
      <c r="H9" s="321"/>
      <c r="I9" s="320">
        <f t="shared" si="2"/>
        <v>1833.1313250000021</v>
      </c>
      <c r="J9" s="320">
        <f t="shared" si="0"/>
        <v>1051.3685740000003</v>
      </c>
      <c r="K9" s="320">
        <f t="shared" si="0"/>
        <v>724.6267240000052</v>
      </c>
      <c r="L9" s="321"/>
      <c r="M9" s="333">
        <f t="shared" si="3"/>
        <v>0.15411334335641635</v>
      </c>
      <c r="N9" s="333" t="s">
        <v>239</v>
      </c>
      <c r="O9" s="333">
        <f t="shared" si="1"/>
        <v>7.893035672843185E-2</v>
      </c>
    </row>
    <row r="10" spans="1:15">
      <c r="A10" s="208" t="s">
        <v>151</v>
      </c>
      <c r="B10" s="323">
        <v>500</v>
      </c>
      <c r="C10" s="323">
        <v>0</v>
      </c>
      <c r="D10" s="323">
        <v>6615.1890799999992</v>
      </c>
      <c r="E10" s="324">
        <v>2000</v>
      </c>
      <c r="F10" s="324">
        <v>0</v>
      </c>
      <c r="G10" s="324">
        <v>4455.3159050000004</v>
      </c>
      <c r="H10" s="325"/>
      <c r="I10" s="324">
        <f t="shared" si="2"/>
        <v>-1500</v>
      </c>
      <c r="J10" s="324">
        <f t="shared" si="0"/>
        <v>0</v>
      </c>
      <c r="K10" s="324">
        <f t="shared" si="0"/>
        <v>2159.8731749999988</v>
      </c>
      <c r="L10" s="325"/>
      <c r="M10" s="326">
        <f t="shared" si="3"/>
        <v>-0.75</v>
      </c>
      <c r="N10" s="326" t="s">
        <v>239</v>
      </c>
      <c r="O10" s="326">
        <f t="shared" si="1"/>
        <v>0.48478564058186535</v>
      </c>
    </row>
    <row r="11" spans="1:15">
      <c r="A11" s="210" t="s">
        <v>152</v>
      </c>
      <c r="B11" s="327">
        <v>9233.4726730000002</v>
      </c>
      <c r="C11" s="327">
        <v>0</v>
      </c>
      <c r="D11" s="327">
        <v>2618.283593000001</v>
      </c>
      <c r="E11" s="328">
        <v>6952.7712469999997</v>
      </c>
      <c r="F11" s="328">
        <v>0</v>
      </c>
      <c r="G11" s="328">
        <v>2497.4553419999993</v>
      </c>
      <c r="H11" s="325"/>
      <c r="I11" s="328">
        <f t="shared" si="2"/>
        <v>2280.7014260000005</v>
      </c>
      <c r="J11" s="328">
        <f t="shared" si="0"/>
        <v>0</v>
      </c>
      <c r="K11" s="328">
        <f t="shared" si="0"/>
        <v>120.82825100000173</v>
      </c>
      <c r="L11" s="325"/>
      <c r="M11" s="329">
        <f t="shared" si="3"/>
        <v>0.32802768061498977</v>
      </c>
      <c r="N11" s="329" t="s">
        <v>239</v>
      </c>
      <c r="O11" s="329">
        <f t="shared" si="1"/>
        <v>4.8380545176531786E-2</v>
      </c>
    </row>
    <row r="12" spans="1:15">
      <c r="A12" s="210" t="s">
        <v>266</v>
      </c>
      <c r="B12" s="327">
        <v>4494.3543680000012</v>
      </c>
      <c r="C12" s="327">
        <v>2792.5721790000002</v>
      </c>
      <c r="D12" s="327">
        <v>7286.9265470000009</v>
      </c>
      <c r="E12" s="328">
        <v>4941.9244689999996</v>
      </c>
      <c r="F12" s="328">
        <v>1741.2036049999999</v>
      </c>
      <c r="G12" s="328">
        <v>6683.1280739999993</v>
      </c>
      <c r="H12" s="325"/>
      <c r="I12" s="328">
        <f t="shared" si="2"/>
        <v>-447.57010099999843</v>
      </c>
      <c r="J12" s="328">
        <f t="shared" si="0"/>
        <v>1051.3685740000003</v>
      </c>
      <c r="K12" s="328">
        <f t="shared" si="0"/>
        <v>603.79847300000165</v>
      </c>
      <c r="L12" s="325"/>
      <c r="M12" s="329">
        <f t="shared" si="3"/>
        <v>-9.0565953366455343E-2</v>
      </c>
      <c r="N12" s="329" t="s">
        <v>239</v>
      </c>
      <c r="O12" s="329">
        <f t="shared" si="1"/>
        <v>9.0346685910302371E-2</v>
      </c>
    </row>
    <row r="13" spans="1:15" ht="16.5" hidden="1" customHeight="1">
      <c r="A13" s="334" t="s">
        <v>153</v>
      </c>
      <c r="B13" s="335">
        <v>0</v>
      </c>
      <c r="C13" s="335">
        <v>0</v>
      </c>
      <c r="D13" s="335">
        <v>0</v>
      </c>
      <c r="E13" s="336">
        <v>0</v>
      </c>
      <c r="F13" s="336">
        <v>0</v>
      </c>
      <c r="G13" s="336">
        <v>0</v>
      </c>
      <c r="H13" s="321"/>
      <c r="I13" s="336">
        <f t="shared" si="2"/>
        <v>0</v>
      </c>
      <c r="J13" s="336">
        <f t="shared" si="0"/>
        <v>0</v>
      </c>
      <c r="K13" s="336">
        <f t="shared" si="0"/>
        <v>0</v>
      </c>
      <c r="L13" s="321"/>
      <c r="M13" s="337" t="e">
        <f t="shared" si="3"/>
        <v>#DIV/0!</v>
      </c>
      <c r="N13" s="337" t="e">
        <f t="shared" si="1"/>
        <v>#DIV/0!</v>
      </c>
      <c r="O13" s="337" t="e">
        <f t="shared" si="1"/>
        <v>#DIV/0!</v>
      </c>
    </row>
    <row r="14" spans="1:15" ht="16.5" customHeight="1">
      <c r="A14" s="318" t="s">
        <v>154</v>
      </c>
      <c r="B14" s="319">
        <v>31456.663643999997</v>
      </c>
      <c r="C14" s="319">
        <v>7278.6536159999996</v>
      </c>
      <c r="D14" s="319">
        <v>32120.128179999996</v>
      </c>
      <c r="E14" s="320">
        <v>27477.464379000001</v>
      </c>
      <c r="F14" s="320">
        <v>5192.082077</v>
      </c>
      <c r="G14" s="320">
        <v>28214.230551000001</v>
      </c>
      <c r="H14" s="321"/>
      <c r="I14" s="320">
        <f t="shared" si="2"/>
        <v>3979.1992649999956</v>
      </c>
      <c r="J14" s="320">
        <f t="shared" si="0"/>
        <v>2086.5715389999996</v>
      </c>
      <c r="K14" s="320">
        <f t="shared" si="0"/>
        <v>3905.8976289999955</v>
      </c>
      <c r="L14" s="321"/>
      <c r="M14" s="333">
        <f t="shared" si="3"/>
        <v>0.144816829170058</v>
      </c>
      <c r="N14" s="333">
        <f t="shared" si="1"/>
        <v>0.40187568456268052</v>
      </c>
      <c r="O14" s="333">
        <f t="shared" si="1"/>
        <v>0.13843714865587775</v>
      </c>
    </row>
    <row r="15" spans="1:15">
      <c r="A15" s="208" t="s">
        <v>267</v>
      </c>
      <c r="B15" s="323">
        <v>11384.385844</v>
      </c>
      <c r="C15" s="323">
        <v>468.21098499999999</v>
      </c>
      <c r="D15" s="323">
        <v>11852.596829</v>
      </c>
      <c r="E15" s="324">
        <v>9581.5466620000007</v>
      </c>
      <c r="F15" s="324">
        <v>474.78735899999998</v>
      </c>
      <c r="G15" s="324">
        <v>10056.334021000001</v>
      </c>
      <c r="H15" s="325"/>
      <c r="I15" s="324">
        <f t="shared" si="2"/>
        <v>1802.8391819999997</v>
      </c>
      <c r="J15" s="324">
        <f t="shared" si="0"/>
        <v>-6.5763739999999871</v>
      </c>
      <c r="K15" s="324">
        <f t="shared" si="0"/>
        <v>1796.2628079999995</v>
      </c>
      <c r="L15" s="325"/>
      <c r="M15" s="326">
        <f t="shared" si="3"/>
        <v>0.18815742860701001</v>
      </c>
      <c r="N15" s="326">
        <f t="shared" si="1"/>
        <v>-1.3851198595201009E-2</v>
      </c>
      <c r="O15" s="326">
        <f t="shared" si="1"/>
        <v>0.17862004227872497</v>
      </c>
    </row>
    <row r="16" spans="1:15">
      <c r="A16" s="210" t="s">
        <v>268</v>
      </c>
      <c r="B16" s="327">
        <v>18860.115536999998</v>
      </c>
      <c r="C16" s="327">
        <v>2.4955180000000001</v>
      </c>
      <c r="D16" s="327">
        <v>18862.611054999998</v>
      </c>
      <c r="E16" s="328">
        <v>17379.144561000001</v>
      </c>
      <c r="F16" s="328">
        <v>148.613755</v>
      </c>
      <c r="G16" s="328">
        <v>17527.758315999999</v>
      </c>
      <c r="H16" s="325"/>
      <c r="I16" s="328">
        <f t="shared" si="2"/>
        <v>1480.9709759999969</v>
      </c>
      <c r="J16" s="328">
        <f t="shared" si="0"/>
        <v>-146.11823699999999</v>
      </c>
      <c r="K16" s="328">
        <f t="shared" si="0"/>
        <v>1334.8527389999981</v>
      </c>
      <c r="L16" s="325"/>
      <c r="M16" s="329">
        <f t="shared" si="3"/>
        <v>8.5215412692026149E-2</v>
      </c>
      <c r="N16" s="329">
        <f t="shared" si="1"/>
        <v>-0.9832080280859602</v>
      </c>
      <c r="O16" s="329">
        <f t="shared" si="1"/>
        <v>7.6156500730700571E-2</v>
      </c>
    </row>
    <row r="17" spans="1:15">
      <c r="A17" s="210" t="s">
        <v>269</v>
      </c>
      <c r="B17" s="327">
        <v>1212.1622629999999</v>
      </c>
      <c r="C17" s="327">
        <v>192.75803300000001</v>
      </c>
      <c r="D17" s="327">
        <v>1404.920296</v>
      </c>
      <c r="E17" s="328">
        <v>516.77315599999997</v>
      </c>
      <c r="F17" s="328">
        <v>113.365058</v>
      </c>
      <c r="G17" s="328">
        <v>630.13821399999995</v>
      </c>
      <c r="H17" s="325"/>
      <c r="I17" s="328">
        <f t="shared" si="2"/>
        <v>695.38910699999997</v>
      </c>
      <c r="J17" s="328">
        <f t="shared" si="0"/>
        <v>79.392975000000007</v>
      </c>
      <c r="K17" s="328">
        <f t="shared" si="0"/>
        <v>774.78208200000006</v>
      </c>
      <c r="L17" s="325"/>
      <c r="M17" s="329" t="s">
        <v>239</v>
      </c>
      <c r="N17" s="329">
        <f t="shared" si="1"/>
        <v>0.70033021109555649</v>
      </c>
      <c r="O17" s="329">
        <f t="shared" si="1"/>
        <v>1.2295430824323885</v>
      </c>
    </row>
    <row r="18" spans="1:15">
      <c r="A18" s="259" t="s">
        <v>270</v>
      </c>
      <c r="B18" s="330">
        <v>500</v>
      </c>
      <c r="C18" s="330">
        <v>6615.1890799999992</v>
      </c>
      <c r="D18" s="330">
        <v>6615.1890799999992</v>
      </c>
      <c r="E18" s="331">
        <v>2000</v>
      </c>
      <c r="F18" s="331">
        <v>4455.3159050000004</v>
      </c>
      <c r="G18" s="331">
        <v>4455.3159050000004</v>
      </c>
      <c r="H18" s="325"/>
      <c r="I18" s="331">
        <f t="shared" si="2"/>
        <v>-1500</v>
      </c>
      <c r="J18" s="331">
        <f t="shared" si="0"/>
        <v>2159.8731749999988</v>
      </c>
      <c r="K18" s="331">
        <f t="shared" si="0"/>
        <v>2159.8731749999988</v>
      </c>
      <c r="L18" s="325"/>
      <c r="M18" s="332">
        <f t="shared" si="3"/>
        <v>-0.75</v>
      </c>
      <c r="N18" s="332">
        <f t="shared" si="1"/>
        <v>0.48478564058186535</v>
      </c>
      <c r="O18" s="332">
        <f t="shared" si="1"/>
        <v>0.48478564058186535</v>
      </c>
    </row>
    <row r="19" spans="1:15" ht="13.5" customHeight="1">
      <c r="A19" s="318" t="s">
        <v>155</v>
      </c>
      <c r="B19" s="319"/>
      <c r="C19" s="319"/>
      <c r="D19" s="319">
        <v>77044.224272340667</v>
      </c>
      <c r="E19" s="320"/>
      <c r="F19" s="320"/>
      <c r="G19" s="320">
        <v>74882.065422124841</v>
      </c>
      <c r="H19" s="321"/>
      <c r="I19" s="320"/>
      <c r="J19" s="320"/>
      <c r="K19" s="320">
        <f t="shared" si="0"/>
        <v>2162.1588502158265</v>
      </c>
      <c r="L19" s="321"/>
      <c r="M19" s="333"/>
      <c r="N19" s="333"/>
      <c r="O19" s="333">
        <f t="shared" si="1"/>
        <v>2.887418820551102E-2</v>
      </c>
    </row>
    <row r="20" spans="1:15" ht="14.25" customHeight="1">
      <c r="A20" s="135" t="s">
        <v>156</v>
      </c>
      <c r="B20" s="338"/>
      <c r="C20" s="338"/>
      <c r="D20" s="339">
        <v>0.41690507605683447</v>
      </c>
      <c r="E20" s="136"/>
      <c r="F20" s="136"/>
      <c r="G20" s="340">
        <v>0.37678221603465217</v>
      </c>
      <c r="H20" s="341"/>
      <c r="I20" s="136"/>
      <c r="J20" s="136"/>
      <c r="K20" s="342">
        <f t="shared" si="0"/>
        <v>4.0122860022182294E-2</v>
      </c>
      <c r="L20" s="341"/>
      <c r="M20" s="343"/>
      <c r="N20" s="343"/>
      <c r="O20" s="342">
        <f t="shared" si="1"/>
        <v>0.1064882001184797</v>
      </c>
    </row>
    <row r="21" spans="1:15" s="346" customFormat="1" ht="11.25" customHeight="1">
      <c r="A21" s="418"/>
      <c r="B21" s="418"/>
      <c r="C21" s="418"/>
      <c r="D21" s="418"/>
      <c r="E21" s="344"/>
      <c r="F21" s="344"/>
      <c r="G21" s="344"/>
      <c r="H21" s="344"/>
      <c r="I21" s="345"/>
      <c r="L21" s="344"/>
    </row>
    <row r="22" spans="1:15" s="346" customFormat="1" ht="11.25" customHeight="1">
      <c r="A22" s="344"/>
      <c r="B22" s="344"/>
      <c r="C22" s="344"/>
      <c r="D22" s="344"/>
      <c r="E22" s="344"/>
      <c r="F22" s="344"/>
      <c r="G22" s="344"/>
      <c r="H22" s="344"/>
      <c r="I22" s="345"/>
      <c r="L22" s="344"/>
    </row>
    <row r="23" spans="1:15" ht="16.5" customHeight="1">
      <c r="A23" s="316"/>
      <c r="B23" s="415" t="str">
        <f>+'Gx Business'!G4</f>
        <v>Q4 2022</v>
      </c>
      <c r="C23" s="416"/>
      <c r="D23" s="416"/>
      <c r="E23" s="413" t="str">
        <f>+'Gx Business'!H4</f>
        <v>Q4 2021</v>
      </c>
      <c r="F23" s="414"/>
      <c r="G23" s="414"/>
      <c r="H23" s="55"/>
      <c r="I23" s="413" t="s">
        <v>91</v>
      </c>
      <c r="J23" s="414"/>
      <c r="K23" s="414"/>
      <c r="L23" s="55"/>
      <c r="M23" s="413" t="s">
        <v>92</v>
      </c>
      <c r="N23" s="414"/>
      <c r="O23" s="414"/>
    </row>
    <row r="24" spans="1:15" ht="23.25" customHeight="1">
      <c r="A24" s="419" t="s">
        <v>222</v>
      </c>
      <c r="B24" s="417" t="s">
        <v>157</v>
      </c>
      <c r="C24" s="417" t="s">
        <v>220</v>
      </c>
      <c r="D24" s="417" t="s">
        <v>223</v>
      </c>
      <c r="E24" s="412" t="s">
        <v>157</v>
      </c>
      <c r="F24" s="412" t="s">
        <v>220</v>
      </c>
      <c r="G24" s="412" t="s">
        <v>223</v>
      </c>
      <c r="H24" s="317"/>
      <c r="I24" s="412" t="s">
        <v>157</v>
      </c>
      <c r="J24" s="412" t="s">
        <v>220</v>
      </c>
      <c r="K24" s="412" t="s">
        <v>223</v>
      </c>
      <c r="L24" s="317"/>
      <c r="M24" s="412" t="s">
        <v>157</v>
      </c>
      <c r="N24" s="412" t="s">
        <v>220</v>
      </c>
      <c r="O24" s="412" t="s">
        <v>223</v>
      </c>
    </row>
    <row r="25" spans="1:15" ht="20.25" customHeight="1">
      <c r="A25" s="420"/>
      <c r="B25" s="417"/>
      <c r="C25" s="417"/>
      <c r="D25" s="417"/>
      <c r="E25" s="412"/>
      <c r="F25" s="412"/>
      <c r="G25" s="412"/>
      <c r="H25" s="317"/>
      <c r="I25" s="412"/>
      <c r="J25" s="412"/>
      <c r="K25" s="412"/>
      <c r="L25" s="317"/>
      <c r="M25" s="412"/>
      <c r="N25" s="412"/>
      <c r="O25" s="412"/>
    </row>
    <row r="26" spans="1:15" ht="16.5" customHeight="1">
      <c r="A26" s="318" t="s">
        <v>147</v>
      </c>
      <c r="B26" s="319">
        <v>4459.2228169999998</v>
      </c>
      <c r="C26" s="319">
        <v>1235.7985610000001</v>
      </c>
      <c r="D26" s="319">
        <v>5695.0213780000013</v>
      </c>
      <c r="E26" s="320">
        <v>4225.1311670000014</v>
      </c>
      <c r="F26" s="320">
        <v>1006.383609</v>
      </c>
      <c r="G26" s="320">
        <v>5231.514776</v>
      </c>
      <c r="H26" s="321"/>
      <c r="I26" s="320">
        <f>+B26-E26</f>
        <v>234.09164999999848</v>
      </c>
      <c r="J26" s="320">
        <f t="shared" ref="J26:K41" si="4">+C26-F26</f>
        <v>229.41495200000008</v>
      </c>
      <c r="K26" s="320">
        <f t="shared" si="4"/>
        <v>463.50660200000129</v>
      </c>
      <c r="L26" s="321"/>
      <c r="M26" s="322">
        <f>+B26/E26-1</f>
        <v>5.5404587632296387E-2</v>
      </c>
      <c r="N26" s="322">
        <f t="shared" ref="N26:O41" si="5">+C26/F26-1</f>
        <v>0.2279597461130749</v>
      </c>
      <c r="O26" s="322">
        <f t="shared" si="5"/>
        <v>8.8598928196929716E-2</v>
      </c>
    </row>
    <row r="27" spans="1:15">
      <c r="A27" s="208" t="s">
        <v>148</v>
      </c>
      <c r="B27" s="323">
        <v>3320.2554820000005</v>
      </c>
      <c r="C27" s="323">
        <v>108.38681500000001</v>
      </c>
      <c r="D27" s="323">
        <v>3428.6422970000003</v>
      </c>
      <c r="E27" s="324">
        <v>2227.935069000001</v>
      </c>
      <c r="F27" s="324">
        <v>83.820251000000013</v>
      </c>
      <c r="G27" s="324">
        <v>2311.7553200000011</v>
      </c>
      <c r="H27" s="325"/>
      <c r="I27" s="324">
        <f t="shared" ref="I27:I39" si="6">+B27-E27</f>
        <v>1092.3204129999995</v>
      </c>
      <c r="J27" s="324">
        <f t="shared" si="4"/>
        <v>24.566564</v>
      </c>
      <c r="K27" s="324">
        <f t="shared" si="4"/>
        <v>1116.8869769999992</v>
      </c>
      <c r="L27" s="325"/>
      <c r="M27" s="326">
        <f t="shared" ref="M27:M39" si="7">+B27/E27-1</f>
        <v>0.490283773615666</v>
      </c>
      <c r="N27" s="326">
        <f t="shared" si="5"/>
        <v>0.29308626145727001</v>
      </c>
      <c r="O27" s="326">
        <f t="shared" si="5"/>
        <v>0.48313373276891536</v>
      </c>
    </row>
    <row r="28" spans="1:15">
      <c r="A28" s="210" t="s">
        <v>149</v>
      </c>
      <c r="B28" s="327">
        <v>1106.8182859999988</v>
      </c>
      <c r="C28" s="327">
        <v>0</v>
      </c>
      <c r="D28" s="327">
        <v>1106.8182859999988</v>
      </c>
      <c r="E28" s="328">
        <v>1955.686393</v>
      </c>
      <c r="F28" s="328">
        <v>0</v>
      </c>
      <c r="G28" s="328">
        <v>1955.686393</v>
      </c>
      <c r="H28" s="325"/>
      <c r="I28" s="328">
        <f t="shared" si="6"/>
        <v>-848.86810700000115</v>
      </c>
      <c r="J28" s="328">
        <f t="shared" si="4"/>
        <v>0</v>
      </c>
      <c r="K28" s="328">
        <f t="shared" si="4"/>
        <v>-848.86810700000115</v>
      </c>
      <c r="L28" s="325"/>
      <c r="M28" s="329">
        <f t="shared" si="7"/>
        <v>-0.43405124156836183</v>
      </c>
      <c r="N28" s="329" t="s">
        <v>239</v>
      </c>
      <c r="O28" s="329">
        <f t="shared" si="5"/>
        <v>-0.43405124156836183</v>
      </c>
    </row>
    <row r="29" spans="1:15">
      <c r="A29" s="259" t="s">
        <v>164</v>
      </c>
      <c r="B29" s="330">
        <v>32.149049000000005</v>
      </c>
      <c r="C29" s="330">
        <v>1127.4117459999998</v>
      </c>
      <c r="D29" s="330">
        <v>1159.5607949999999</v>
      </c>
      <c r="E29" s="331">
        <v>41.509704999999997</v>
      </c>
      <c r="F29" s="331">
        <v>922.56335799999988</v>
      </c>
      <c r="G29" s="331">
        <v>964.07306299999982</v>
      </c>
      <c r="H29" s="325"/>
      <c r="I29" s="331">
        <f t="shared" si="6"/>
        <v>-9.3606559999999916</v>
      </c>
      <c r="J29" s="331">
        <f t="shared" si="4"/>
        <v>204.84838799999989</v>
      </c>
      <c r="K29" s="331">
        <f t="shared" si="4"/>
        <v>195.48773200000005</v>
      </c>
      <c r="L29" s="325"/>
      <c r="M29" s="332">
        <f t="shared" si="7"/>
        <v>-0.22550524028055585</v>
      </c>
      <c r="N29" s="332">
        <f t="shared" si="5"/>
        <v>0.22204262311488843</v>
      </c>
      <c r="O29" s="332">
        <f t="shared" si="5"/>
        <v>0.20277273528593565</v>
      </c>
    </row>
    <row r="30" spans="1:15" ht="16.5" customHeight="1">
      <c r="A30" s="318" t="s">
        <v>150</v>
      </c>
      <c r="B30" s="319">
        <v>3540.8233359999995</v>
      </c>
      <c r="C30" s="319">
        <v>1022.1915050000002</v>
      </c>
      <c r="D30" s="319">
        <v>2436.5197610000014</v>
      </c>
      <c r="E30" s="320">
        <v>3033.6518439999982</v>
      </c>
      <c r="F30" s="320">
        <v>873.96877500000005</v>
      </c>
      <c r="G30" s="320">
        <v>2217.8088649999972</v>
      </c>
      <c r="H30" s="321"/>
      <c r="I30" s="320">
        <f t="shared" si="6"/>
        <v>507.17149200000131</v>
      </c>
      <c r="J30" s="320">
        <f t="shared" si="4"/>
        <v>148.22273000000018</v>
      </c>
      <c r="K30" s="320">
        <f t="shared" si="4"/>
        <v>218.71089600000414</v>
      </c>
      <c r="L30" s="321"/>
      <c r="M30" s="333">
        <f t="shared" si="7"/>
        <v>0.16718183828612121</v>
      </c>
      <c r="N30" s="333" t="s">
        <v>239</v>
      </c>
      <c r="O30" s="333">
        <f t="shared" si="5"/>
        <v>9.8615755149848994E-2</v>
      </c>
    </row>
    <row r="31" spans="1:15">
      <c r="A31" s="208" t="s">
        <v>151</v>
      </c>
      <c r="B31" s="323">
        <v>120.67455899999999</v>
      </c>
      <c r="C31" s="323">
        <v>0</v>
      </c>
      <c r="D31" s="323">
        <v>2126.4950799999997</v>
      </c>
      <c r="E31" s="324">
        <v>498.77455899999995</v>
      </c>
      <c r="F31" s="324">
        <v>0</v>
      </c>
      <c r="G31" s="324">
        <v>1689.8117540000003</v>
      </c>
      <c r="H31" s="325"/>
      <c r="I31" s="324">
        <f t="shared" si="6"/>
        <v>-378.09999999999997</v>
      </c>
      <c r="J31" s="324">
        <f t="shared" si="4"/>
        <v>0</v>
      </c>
      <c r="K31" s="324">
        <f t="shared" si="4"/>
        <v>436.6833259999994</v>
      </c>
      <c r="L31" s="325"/>
      <c r="M31" s="326">
        <f t="shared" si="7"/>
        <v>-0.75805791048777205</v>
      </c>
      <c r="N31" s="326" t="s">
        <v>239</v>
      </c>
      <c r="O31" s="326">
        <f t="shared" si="5"/>
        <v>0.25842128566469857</v>
      </c>
    </row>
    <row r="32" spans="1:15">
      <c r="A32" s="210" t="s">
        <v>152</v>
      </c>
      <c r="B32" s="327">
        <v>2799.227347</v>
      </c>
      <c r="C32" s="327">
        <v>0</v>
      </c>
      <c r="D32" s="327">
        <v>672.73226700000032</v>
      </c>
      <c r="E32" s="328">
        <v>2341.1626099999994</v>
      </c>
      <c r="F32" s="328">
        <v>0</v>
      </c>
      <c r="G32" s="328">
        <v>651.35085599999911</v>
      </c>
      <c r="H32" s="325"/>
      <c r="I32" s="328">
        <f t="shared" si="6"/>
        <v>458.0647370000006</v>
      </c>
      <c r="J32" s="328">
        <f t="shared" si="4"/>
        <v>0</v>
      </c>
      <c r="K32" s="328">
        <f t="shared" si="4"/>
        <v>21.381411000001208</v>
      </c>
      <c r="L32" s="325"/>
      <c r="M32" s="329">
        <f t="shared" si="7"/>
        <v>0.1956569505439012</v>
      </c>
      <c r="N32" s="329" t="s">
        <v>239</v>
      </c>
      <c r="O32" s="329">
        <f t="shared" si="5"/>
        <v>3.282625761990432E-2</v>
      </c>
    </row>
    <row r="33" spans="1:15">
      <c r="A33" s="210" t="s">
        <v>266</v>
      </c>
      <c r="B33" s="327">
        <v>741.59598900000083</v>
      </c>
      <c r="C33" s="327">
        <v>1022.1915050000002</v>
      </c>
      <c r="D33" s="327">
        <v>1763.7874940000002</v>
      </c>
      <c r="E33" s="328">
        <v>692.48923399999967</v>
      </c>
      <c r="F33" s="328">
        <v>873.96877500000005</v>
      </c>
      <c r="G33" s="328">
        <v>1566.458008999999</v>
      </c>
      <c r="H33" s="325"/>
      <c r="I33" s="328">
        <f t="shared" si="6"/>
        <v>49.106755000001158</v>
      </c>
      <c r="J33" s="328">
        <f t="shared" si="4"/>
        <v>148.22273000000018</v>
      </c>
      <c r="K33" s="328">
        <f t="shared" si="4"/>
        <v>197.32948500000111</v>
      </c>
      <c r="L33" s="325"/>
      <c r="M33" s="329">
        <f t="shared" si="7"/>
        <v>7.0913384048366668E-2</v>
      </c>
      <c r="N33" s="329" t="s">
        <v>239</v>
      </c>
      <c r="O33" s="329">
        <f t="shared" si="5"/>
        <v>0.12597176806927179</v>
      </c>
    </row>
    <row r="34" spans="1:15" ht="11.25" hidden="1" customHeight="1">
      <c r="A34" s="334" t="s">
        <v>153</v>
      </c>
      <c r="B34" s="335">
        <v>0</v>
      </c>
      <c r="C34" s="335">
        <v>0</v>
      </c>
      <c r="D34" s="335">
        <v>0</v>
      </c>
      <c r="E34" s="336">
        <v>0</v>
      </c>
      <c r="F34" s="336">
        <v>0</v>
      </c>
      <c r="G34" s="336">
        <v>0</v>
      </c>
      <c r="H34" s="321"/>
      <c r="I34" s="336">
        <f t="shared" si="6"/>
        <v>0</v>
      </c>
      <c r="J34" s="336">
        <f t="shared" si="4"/>
        <v>0</v>
      </c>
      <c r="K34" s="336">
        <f t="shared" si="4"/>
        <v>0</v>
      </c>
      <c r="L34" s="321"/>
      <c r="M34" s="337" t="e">
        <f t="shared" si="7"/>
        <v>#DIV/0!</v>
      </c>
      <c r="N34" s="337" t="e">
        <f t="shared" si="5"/>
        <v>#DIV/0!</v>
      </c>
      <c r="O34" s="337" t="e">
        <f t="shared" si="5"/>
        <v>#DIV/0!</v>
      </c>
    </row>
    <row r="35" spans="1:15" ht="15.75" customHeight="1">
      <c r="A35" s="318" t="s">
        <v>154</v>
      </c>
      <c r="B35" s="319">
        <v>8000.0461499999983</v>
      </c>
      <c r="C35" s="319">
        <v>2257.9900680000001</v>
      </c>
      <c r="D35" s="319">
        <v>8131.5411379999969</v>
      </c>
      <c r="E35" s="320">
        <v>7258.7830089999989</v>
      </c>
      <c r="F35" s="320">
        <v>1880.352382</v>
      </c>
      <c r="G35" s="320">
        <v>7449.3236370000013</v>
      </c>
      <c r="H35" s="321"/>
      <c r="I35" s="320">
        <f t="shared" si="6"/>
        <v>741.26314099999945</v>
      </c>
      <c r="J35" s="320">
        <f t="shared" si="4"/>
        <v>377.63768600000003</v>
      </c>
      <c r="K35" s="320">
        <f t="shared" si="4"/>
        <v>682.21750099999554</v>
      </c>
      <c r="L35" s="321"/>
      <c r="M35" s="333">
        <f t="shared" si="7"/>
        <v>0.10211947926820852</v>
      </c>
      <c r="N35" s="333">
        <f t="shared" si="5"/>
        <v>0.20083346590511564</v>
      </c>
      <c r="O35" s="333">
        <f t="shared" si="5"/>
        <v>9.1581133300678852E-2</v>
      </c>
    </row>
    <row r="36" spans="1:15">
      <c r="A36" s="208" t="s">
        <v>267</v>
      </c>
      <c r="B36" s="323">
        <v>2722.6744680000011</v>
      </c>
      <c r="C36" s="323">
        <v>113.25106699999998</v>
      </c>
      <c r="D36" s="323">
        <v>2835.9255350000003</v>
      </c>
      <c r="E36" s="324">
        <v>2276.0205220000007</v>
      </c>
      <c r="F36" s="324">
        <v>113.27665100000002</v>
      </c>
      <c r="G36" s="324">
        <v>2389.2971730000008</v>
      </c>
      <c r="H36" s="325"/>
      <c r="I36" s="324">
        <f t="shared" si="6"/>
        <v>446.65394600000036</v>
      </c>
      <c r="J36" s="324">
        <f t="shared" si="4"/>
        <v>-2.5584000000037577E-2</v>
      </c>
      <c r="K36" s="324">
        <f t="shared" si="4"/>
        <v>446.62836199999947</v>
      </c>
      <c r="L36" s="325"/>
      <c r="M36" s="326">
        <f t="shared" si="7"/>
        <v>0.19624337376690848</v>
      </c>
      <c r="N36" s="326">
        <f t="shared" si="5"/>
        <v>-2.2585413475928462E-4</v>
      </c>
      <c r="O36" s="326">
        <f t="shared" si="5"/>
        <v>0.18692876174930273</v>
      </c>
    </row>
    <row r="37" spans="1:15">
      <c r="A37" s="210" t="s">
        <v>268</v>
      </c>
      <c r="B37" s="327">
        <v>4644.804025999998</v>
      </c>
      <c r="C37" s="327">
        <v>0.71534800000000009</v>
      </c>
      <c r="D37" s="327">
        <v>4645.5193739999977</v>
      </c>
      <c r="E37" s="328">
        <v>4850.572411000001</v>
      </c>
      <c r="F37" s="328">
        <v>39.589737</v>
      </c>
      <c r="G37" s="328">
        <v>4890.1621479999994</v>
      </c>
      <c r="H37" s="325"/>
      <c r="I37" s="328">
        <f t="shared" si="6"/>
        <v>-205.76838500000304</v>
      </c>
      <c r="J37" s="328">
        <f t="shared" si="4"/>
        <v>-38.874389000000001</v>
      </c>
      <c r="K37" s="328">
        <f t="shared" si="4"/>
        <v>-244.64277400000174</v>
      </c>
      <c r="L37" s="325"/>
      <c r="M37" s="329">
        <f t="shared" si="7"/>
        <v>-4.2421464430335454E-2</v>
      </c>
      <c r="N37" s="329">
        <f t="shared" si="5"/>
        <v>-0.98193097367633431</v>
      </c>
      <c r="O37" s="329">
        <f t="shared" si="5"/>
        <v>-5.0027538268860194E-2</v>
      </c>
    </row>
    <row r="38" spans="1:15">
      <c r="A38" s="210" t="s">
        <v>269</v>
      </c>
      <c r="B38" s="327">
        <v>632.56765599999994</v>
      </c>
      <c r="C38" s="327">
        <v>17.528573000000023</v>
      </c>
      <c r="D38" s="327">
        <v>650.09622899999999</v>
      </c>
      <c r="E38" s="328">
        <v>132.19007599999998</v>
      </c>
      <c r="F38" s="328">
        <v>37.674240000000012</v>
      </c>
      <c r="G38" s="328">
        <v>169.86431599999997</v>
      </c>
      <c r="H38" s="325"/>
      <c r="I38" s="328">
        <f t="shared" si="6"/>
        <v>500.37757999999997</v>
      </c>
      <c r="J38" s="328">
        <f t="shared" si="4"/>
        <v>-20.145666999999989</v>
      </c>
      <c r="K38" s="328">
        <f t="shared" si="4"/>
        <v>480.23191300000002</v>
      </c>
      <c r="L38" s="325"/>
      <c r="M38" s="329">
        <f t="shared" si="7"/>
        <v>3.7852885416300088</v>
      </c>
      <c r="N38" s="329">
        <f t="shared" si="5"/>
        <v>-0.53473320231542787</v>
      </c>
      <c r="O38" s="329">
        <f t="shared" si="5"/>
        <v>2.8271500707658936</v>
      </c>
    </row>
    <row r="39" spans="1:15">
      <c r="A39" s="259" t="s">
        <v>270</v>
      </c>
      <c r="B39" s="330">
        <v>120.67455899999999</v>
      </c>
      <c r="C39" s="330">
        <v>2126.4950799999997</v>
      </c>
      <c r="D39" s="330">
        <v>2126.4950799999997</v>
      </c>
      <c r="E39" s="331">
        <v>498.77455899999995</v>
      </c>
      <c r="F39" s="331">
        <v>1689.8117540000003</v>
      </c>
      <c r="G39" s="331">
        <v>1689.8117540000003</v>
      </c>
      <c r="H39" s="325"/>
      <c r="I39" s="331">
        <f t="shared" si="6"/>
        <v>-378.09999999999997</v>
      </c>
      <c r="J39" s="331">
        <f t="shared" si="4"/>
        <v>436.6833259999994</v>
      </c>
      <c r="K39" s="331">
        <f t="shared" si="4"/>
        <v>436.6833259999994</v>
      </c>
      <c r="L39" s="325"/>
      <c r="M39" s="332">
        <f t="shared" si="7"/>
        <v>-0.75805791048777205</v>
      </c>
      <c r="N39" s="332">
        <f t="shared" si="5"/>
        <v>0.25842128566469857</v>
      </c>
      <c r="O39" s="332">
        <f t="shared" si="5"/>
        <v>0.25842128566469857</v>
      </c>
    </row>
    <row r="40" spans="1:15" ht="13.5" customHeight="1">
      <c r="A40" s="318" t="s">
        <v>155</v>
      </c>
      <c r="B40" s="319"/>
      <c r="C40" s="319"/>
      <c r="D40" s="319">
        <v>19525.241170252346</v>
      </c>
      <c r="E40" s="320"/>
      <c r="F40" s="320"/>
      <c r="G40" s="320">
        <v>18976.752102769344</v>
      </c>
      <c r="H40" s="321"/>
      <c r="I40" s="320"/>
      <c r="J40" s="320"/>
      <c r="K40" s="320">
        <f t="shared" si="4"/>
        <v>548.48906748300215</v>
      </c>
      <c r="L40" s="321"/>
      <c r="M40" s="333"/>
      <c r="N40" s="333"/>
      <c r="O40" s="333">
        <f t="shared" si="5"/>
        <v>2.8903210860986128E-2</v>
      </c>
    </row>
    <row r="41" spans="1:15" ht="15" customHeight="1">
      <c r="A41" s="135" t="s">
        <v>156</v>
      </c>
      <c r="B41" s="338"/>
      <c r="C41" s="338"/>
      <c r="D41" s="339">
        <v>0.4164630319849158</v>
      </c>
      <c r="E41" s="136"/>
      <c r="F41" s="136"/>
      <c r="G41" s="340">
        <v>0.39254997887193227</v>
      </c>
      <c r="H41" s="341"/>
      <c r="I41" s="136"/>
      <c r="J41" s="136"/>
      <c r="K41" s="342">
        <f t="shared" si="4"/>
        <v>2.3913053112983529E-2</v>
      </c>
      <c r="L41" s="341"/>
      <c r="M41" s="343"/>
      <c r="N41" s="343"/>
      <c r="O41" s="342">
        <f t="shared" si="5"/>
        <v>6.0917219207863083E-2</v>
      </c>
    </row>
    <row r="42" spans="1:15">
      <c r="A42" s="347"/>
      <c r="B42" s="347"/>
      <c r="C42" s="347"/>
      <c r="D42" s="347"/>
      <c r="E42" s="347"/>
      <c r="F42" s="347"/>
      <c r="G42" s="347"/>
      <c r="H42" s="347"/>
      <c r="L42" s="347"/>
    </row>
  </sheetData>
  <mergeCells count="35">
    <mergeCell ref="D3:D4"/>
    <mergeCell ref="F3:F4"/>
    <mergeCell ref="G3:G4"/>
    <mergeCell ref="N3:N4"/>
    <mergeCell ref="M24:M25"/>
    <mergeCell ref="N24:N25"/>
    <mergeCell ref="B2:D2"/>
    <mergeCell ref="E2:G2"/>
    <mergeCell ref="B23:D23"/>
    <mergeCell ref="E23:G23"/>
    <mergeCell ref="B24:B25"/>
    <mergeCell ref="C24:C25"/>
    <mergeCell ref="D24:D25"/>
    <mergeCell ref="E24:E25"/>
    <mergeCell ref="F24:F25"/>
    <mergeCell ref="G24:G25"/>
    <mergeCell ref="B3:B4"/>
    <mergeCell ref="E3:E4"/>
    <mergeCell ref="C3:C4"/>
    <mergeCell ref="A21:D21"/>
    <mergeCell ref="A3:A4"/>
    <mergeCell ref="A24:A25"/>
    <mergeCell ref="O24:O25"/>
    <mergeCell ref="I2:K2"/>
    <mergeCell ref="M2:O2"/>
    <mergeCell ref="I3:I4"/>
    <mergeCell ref="O3:O4"/>
    <mergeCell ref="I23:K23"/>
    <mergeCell ref="M23:O23"/>
    <mergeCell ref="I24:I25"/>
    <mergeCell ref="J24:J25"/>
    <mergeCell ref="K24:K25"/>
    <mergeCell ref="J3:J4"/>
    <mergeCell ref="K3:K4"/>
    <mergeCell ref="M3:M4"/>
  </mergeCells>
  <pageMargins left="0.7" right="0.7" top="0.75" bottom="0.75" header="0.3" footer="0.3"/>
  <pageSetup paperSize="9" orientation="portrait" r:id="rId1"/>
  <headerFooter>
    <oddHeader>&amp;C&amp;"Arial"&amp;8&amp;K000000INTERNAL&amp;1#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FFF5EF"/>
  </sheetPr>
  <dimension ref="A2:O27"/>
  <sheetViews>
    <sheetView showGridLines="0" zoomScaleNormal="100" workbookViewId="0">
      <selection activeCell="A2" sqref="A2"/>
    </sheetView>
  </sheetViews>
  <sheetFormatPr baseColWidth="10" defaultRowHeight="11.25"/>
  <cols>
    <col min="1" max="1" width="34.7109375" style="79" customWidth="1"/>
    <col min="2" max="7" width="11.7109375" style="79" customWidth="1"/>
    <col min="8" max="8" width="1.140625" style="126" customWidth="1"/>
    <col min="9" max="9" width="11.28515625" style="79" customWidth="1"/>
    <col min="10" max="11" width="11.42578125" style="79"/>
    <col min="12" max="12" width="1.140625" style="126" customWidth="1"/>
    <col min="13" max="16384" width="11.42578125" style="79"/>
  </cols>
  <sheetData>
    <row r="2" spans="1:15" ht="16.5" customHeight="1">
      <c r="A2" s="316"/>
      <c r="B2" s="415" t="str">
        <f>+'Gx Physical Data'!B2:D2</f>
        <v>Dec-22</v>
      </c>
      <c r="C2" s="416"/>
      <c r="D2" s="416"/>
      <c r="E2" s="413" t="str">
        <f>+'Gx Physical Data'!E2:G2</f>
        <v>Dec-21</v>
      </c>
      <c r="F2" s="414"/>
      <c r="G2" s="414"/>
      <c r="H2" s="55"/>
      <c r="I2" s="413" t="s">
        <v>91</v>
      </c>
      <c r="J2" s="414"/>
      <c r="K2" s="414"/>
      <c r="L2" s="55"/>
      <c r="M2" s="413" t="s">
        <v>92</v>
      </c>
      <c r="N2" s="414"/>
      <c r="O2" s="414"/>
    </row>
    <row r="3" spans="1:15" ht="20.25" customHeight="1">
      <c r="A3" s="419" t="s">
        <v>249</v>
      </c>
      <c r="B3" s="417" t="s">
        <v>157</v>
      </c>
      <c r="C3" s="417" t="s">
        <v>220</v>
      </c>
      <c r="D3" s="417" t="s">
        <v>223</v>
      </c>
      <c r="E3" s="412" t="s">
        <v>157</v>
      </c>
      <c r="F3" s="412" t="s">
        <v>220</v>
      </c>
      <c r="G3" s="412" t="s">
        <v>223</v>
      </c>
      <c r="H3" s="317"/>
      <c r="I3" s="412" t="s">
        <v>157</v>
      </c>
      <c r="J3" s="412" t="s">
        <v>220</v>
      </c>
      <c r="K3" s="412" t="s">
        <v>223</v>
      </c>
      <c r="L3" s="317"/>
      <c r="M3" s="412" t="s">
        <v>157</v>
      </c>
      <c r="N3" s="412" t="s">
        <v>220</v>
      </c>
      <c r="O3" s="412" t="s">
        <v>223</v>
      </c>
    </row>
    <row r="4" spans="1:15" ht="20.25" customHeight="1">
      <c r="A4" s="421"/>
      <c r="B4" s="422"/>
      <c r="C4" s="422"/>
      <c r="D4" s="422"/>
      <c r="E4" s="423"/>
      <c r="F4" s="423"/>
      <c r="G4" s="423"/>
      <c r="H4" s="317"/>
      <c r="I4" s="423"/>
      <c r="J4" s="423"/>
      <c r="K4" s="423"/>
      <c r="L4" s="317"/>
      <c r="M4" s="423"/>
      <c r="N4" s="423"/>
      <c r="O4" s="423"/>
    </row>
    <row r="5" spans="1:15" ht="18" customHeight="1">
      <c r="A5" s="348" t="s">
        <v>147</v>
      </c>
      <c r="B5" s="349">
        <v>17728.836604</v>
      </c>
      <c r="C5" s="349">
        <v>4486.0814360000004</v>
      </c>
      <c r="D5" s="349">
        <v>22214.91804</v>
      </c>
      <c r="E5" s="350">
        <v>15582.768663000001</v>
      </c>
      <c r="F5" s="350">
        <v>3450.8784740000001</v>
      </c>
      <c r="G5" s="350">
        <v>19033.647137</v>
      </c>
      <c r="H5" s="321"/>
      <c r="I5" s="350">
        <f>+B5-E5</f>
        <v>2146.0679409999993</v>
      </c>
      <c r="J5" s="350">
        <f t="shared" ref="J5:K13" si="0">+C5-F5</f>
        <v>1035.2029620000003</v>
      </c>
      <c r="K5" s="350">
        <f t="shared" si="0"/>
        <v>3181.2709030000005</v>
      </c>
      <c r="L5" s="321"/>
      <c r="M5" s="351">
        <f>+B5/E5-1</f>
        <v>0.13772058017492483</v>
      </c>
      <c r="N5" s="351">
        <f t="shared" ref="N5:O13" si="1">+C5/F5-1</f>
        <v>0.2999824449917734</v>
      </c>
      <c r="O5" s="351">
        <f t="shared" si="1"/>
        <v>0.16713932333104187</v>
      </c>
    </row>
    <row r="6" spans="1:15">
      <c r="A6" s="208" t="s">
        <v>148</v>
      </c>
      <c r="B6" s="323">
        <v>9377.3325110000005</v>
      </c>
      <c r="C6" s="323">
        <v>390.27647200000001</v>
      </c>
      <c r="D6" s="323">
        <v>9767.6089830000001</v>
      </c>
      <c r="E6" s="324">
        <v>7414.2988290000012</v>
      </c>
      <c r="F6" s="324">
        <v>328.68868500000002</v>
      </c>
      <c r="G6" s="324">
        <v>7742.9875140000013</v>
      </c>
      <c r="H6" s="325"/>
      <c r="I6" s="324">
        <f t="shared" ref="I6:I7" si="2">+B6-E6</f>
        <v>1963.0336819999993</v>
      </c>
      <c r="J6" s="324">
        <f t="shared" si="0"/>
        <v>61.587786999999992</v>
      </c>
      <c r="K6" s="324">
        <f t="shared" si="0"/>
        <v>2024.6214689999988</v>
      </c>
      <c r="L6" s="325"/>
      <c r="M6" s="326">
        <f t="shared" ref="M6" si="3">+B6/E6-1</f>
        <v>0.26476322674261055</v>
      </c>
      <c r="N6" s="326">
        <f t="shared" si="1"/>
        <v>0.18737422311936291</v>
      </c>
      <c r="O6" s="326">
        <f t="shared" si="1"/>
        <v>0.26147807488250563</v>
      </c>
    </row>
    <row r="7" spans="1:15">
      <c r="A7" s="210" t="s">
        <v>232</v>
      </c>
      <c r="B7" s="327">
        <v>1263.8215399999999</v>
      </c>
      <c r="C7" s="327">
        <v>0</v>
      </c>
      <c r="D7" s="327">
        <v>1263.8215399999999</v>
      </c>
      <c r="E7" s="328">
        <v>2326.7778859999999</v>
      </c>
      <c r="F7" s="328">
        <v>0</v>
      </c>
      <c r="G7" s="328">
        <v>2326.7778859999999</v>
      </c>
      <c r="H7" s="325"/>
      <c r="I7" s="328">
        <f t="shared" si="2"/>
        <v>-1062.9563459999999</v>
      </c>
      <c r="J7" s="328" t="s">
        <v>239</v>
      </c>
      <c r="K7" s="328">
        <f t="shared" si="0"/>
        <v>-1062.9563459999999</v>
      </c>
      <c r="L7" s="325"/>
      <c r="M7" s="329">
        <f t="shared" ref="M7:M10" si="4">+B7/E7-1</f>
        <v>-0.45683619068055725</v>
      </c>
      <c r="N7" s="329" t="s">
        <v>239</v>
      </c>
      <c r="O7" s="329">
        <f t="shared" ref="O7:O11" si="5">+D7/G7-1</f>
        <v>-0.45683619068055725</v>
      </c>
    </row>
    <row r="8" spans="1:15">
      <c r="A8" s="210" t="s">
        <v>233</v>
      </c>
      <c r="B8" s="327">
        <v>6947.0518119999997</v>
      </c>
      <c r="C8" s="327">
        <v>0</v>
      </c>
      <c r="D8" s="327">
        <v>6947.0518119999997</v>
      </c>
      <c r="E8" s="328">
        <v>5713.8115440000001</v>
      </c>
      <c r="F8" s="328">
        <v>0</v>
      </c>
      <c r="G8" s="328">
        <v>5713.8115440000001</v>
      </c>
      <c r="H8" s="325"/>
      <c r="I8" s="328">
        <f t="shared" ref="I8:I10" si="6">+B8-E8</f>
        <v>1233.2402679999996</v>
      </c>
      <c r="J8" s="328" t="s">
        <v>239</v>
      </c>
      <c r="K8" s="328">
        <f t="shared" ref="K8:K11" si="7">+D8-G8</f>
        <v>1233.2402679999996</v>
      </c>
      <c r="L8" s="325"/>
      <c r="M8" s="329">
        <f t="shared" si="4"/>
        <v>0.21583495684155163</v>
      </c>
      <c r="N8" s="329" t="s">
        <v>239</v>
      </c>
      <c r="O8" s="329">
        <f t="shared" si="5"/>
        <v>0.21583495684155163</v>
      </c>
    </row>
    <row r="9" spans="1:15">
      <c r="A9" s="210" t="s">
        <v>234</v>
      </c>
      <c r="B9" s="327">
        <v>0</v>
      </c>
      <c r="C9" s="327">
        <v>2160.0244849999999</v>
      </c>
      <c r="D9" s="327">
        <v>2160.0244849999999</v>
      </c>
      <c r="E9" s="328">
        <v>0</v>
      </c>
      <c r="F9" s="328">
        <v>1234.926991</v>
      </c>
      <c r="G9" s="328">
        <v>1234.926991</v>
      </c>
      <c r="H9" s="325"/>
      <c r="I9" s="328" t="s">
        <v>239</v>
      </c>
      <c r="J9" s="328">
        <f t="shared" ref="J9:J11" si="8">+C9-F9</f>
        <v>925.09749399999987</v>
      </c>
      <c r="K9" s="328">
        <f t="shared" si="7"/>
        <v>925.09749399999987</v>
      </c>
      <c r="L9" s="325"/>
      <c r="M9" s="329" t="s">
        <v>239</v>
      </c>
      <c r="N9" s="329">
        <f t="shared" ref="N9:N11" si="9">+C9/F9-1</f>
        <v>0.74911108166069695</v>
      </c>
      <c r="O9" s="329">
        <f t="shared" si="5"/>
        <v>0.74911108166069695</v>
      </c>
    </row>
    <row r="10" spans="1:15">
      <c r="A10" s="210" t="s">
        <v>235</v>
      </c>
      <c r="B10" s="327">
        <v>140.630741</v>
      </c>
      <c r="C10" s="327">
        <v>1553.3694170000001</v>
      </c>
      <c r="D10" s="327">
        <v>1694.0001580000001</v>
      </c>
      <c r="E10" s="328">
        <v>127.880404</v>
      </c>
      <c r="F10" s="328">
        <v>1603.5113469999999</v>
      </c>
      <c r="G10" s="328">
        <v>1731.3917509999999</v>
      </c>
      <c r="H10" s="325"/>
      <c r="I10" s="328">
        <f t="shared" si="6"/>
        <v>12.750337000000002</v>
      </c>
      <c r="J10" s="328">
        <f t="shared" si="8"/>
        <v>-50.141929999999775</v>
      </c>
      <c r="K10" s="328">
        <f t="shared" si="7"/>
        <v>-37.39159299999983</v>
      </c>
      <c r="L10" s="325"/>
      <c r="M10" s="329">
        <f t="shared" si="4"/>
        <v>9.9705166711860027E-2</v>
      </c>
      <c r="N10" s="329">
        <f t="shared" si="9"/>
        <v>-3.1270081183903065E-2</v>
      </c>
      <c r="O10" s="329">
        <f t="shared" si="5"/>
        <v>-2.159626380246038E-2</v>
      </c>
    </row>
    <row r="11" spans="1:15">
      <c r="A11" s="259" t="s">
        <v>236</v>
      </c>
      <c r="B11" s="330">
        <v>0</v>
      </c>
      <c r="C11" s="330">
        <v>382.41106200000002</v>
      </c>
      <c r="D11" s="330">
        <v>382.41106200000002</v>
      </c>
      <c r="E11" s="331">
        <v>0</v>
      </c>
      <c r="F11" s="331">
        <v>283.75145099999997</v>
      </c>
      <c r="G11" s="331">
        <v>283.75145099999997</v>
      </c>
      <c r="H11" s="325"/>
      <c r="I11" s="331" t="s">
        <v>239</v>
      </c>
      <c r="J11" s="331">
        <f t="shared" si="8"/>
        <v>98.659611000000041</v>
      </c>
      <c r="K11" s="331">
        <f t="shared" si="7"/>
        <v>98.659611000000041</v>
      </c>
      <c r="L11" s="325"/>
      <c r="M11" s="332" t="s">
        <v>239</v>
      </c>
      <c r="N11" s="332">
        <f t="shared" si="9"/>
        <v>0.34769729159904816</v>
      </c>
      <c r="O11" s="332">
        <f t="shared" si="5"/>
        <v>0.34769729159904816</v>
      </c>
    </row>
    <row r="12" spans="1:15" ht="13.5" customHeight="1">
      <c r="A12" s="318" t="s">
        <v>237</v>
      </c>
      <c r="B12" s="319"/>
      <c r="C12" s="319"/>
      <c r="D12" s="319">
        <v>83033.055999999982</v>
      </c>
      <c r="E12" s="320"/>
      <c r="F12" s="320"/>
      <c r="G12" s="320">
        <v>81480.206437168978</v>
      </c>
      <c r="H12" s="320"/>
      <c r="I12" s="320"/>
      <c r="J12" s="320"/>
      <c r="K12" s="320">
        <f t="shared" si="0"/>
        <v>1552.8495628310047</v>
      </c>
      <c r="L12" s="320"/>
      <c r="M12" s="333"/>
      <c r="N12" s="333"/>
      <c r="O12" s="333">
        <f t="shared" si="1"/>
        <v>1.9057997404908766E-2</v>
      </c>
    </row>
    <row r="13" spans="1:15" ht="14.25" customHeight="1">
      <c r="A13" s="135" t="s">
        <v>238</v>
      </c>
      <c r="B13" s="338"/>
      <c r="C13" s="338"/>
      <c r="D13" s="339">
        <v>0.2675430618861</v>
      </c>
      <c r="E13" s="136"/>
      <c r="F13" s="136"/>
      <c r="G13" s="340">
        <v>0.233598415729067</v>
      </c>
      <c r="H13" s="341"/>
      <c r="I13" s="136"/>
      <c r="J13" s="136"/>
      <c r="K13" s="342">
        <f t="shared" si="0"/>
        <v>3.3944646157032993E-2</v>
      </c>
      <c r="L13" s="341"/>
      <c r="M13" s="343"/>
      <c r="N13" s="343"/>
      <c r="O13" s="342">
        <f t="shared" si="1"/>
        <v>0.14531197076440283</v>
      </c>
    </row>
    <row r="14" spans="1:15" s="346" customFormat="1" ht="11.25" customHeight="1">
      <c r="A14" s="418"/>
      <c r="B14" s="418"/>
      <c r="C14" s="418"/>
      <c r="D14" s="418"/>
      <c r="E14" s="344"/>
      <c r="F14" s="344"/>
      <c r="G14" s="344"/>
      <c r="H14" s="344"/>
      <c r="I14" s="345"/>
      <c r="L14" s="344"/>
    </row>
    <row r="15" spans="1:15" s="346" customFormat="1" ht="11.25" customHeight="1">
      <c r="A15" s="344"/>
      <c r="B15" s="344"/>
      <c r="C15" s="344"/>
      <c r="D15" s="344"/>
      <c r="E15" s="344"/>
      <c r="F15" s="344"/>
      <c r="G15" s="344"/>
      <c r="H15" s="344"/>
      <c r="I15" s="345"/>
      <c r="L15" s="344"/>
    </row>
    <row r="16" spans="1:15" ht="16.5" customHeight="1">
      <c r="A16" s="316"/>
      <c r="B16" s="415" t="str">
        <f>+'Gx Business'!G4</f>
        <v>Q4 2022</v>
      </c>
      <c r="C16" s="416"/>
      <c r="D16" s="416"/>
      <c r="E16" s="413" t="str">
        <f>+'Gx Business'!H4</f>
        <v>Q4 2021</v>
      </c>
      <c r="F16" s="414"/>
      <c r="G16" s="414"/>
      <c r="H16" s="55"/>
      <c r="I16" s="413" t="s">
        <v>91</v>
      </c>
      <c r="J16" s="414"/>
      <c r="K16" s="414"/>
      <c r="L16" s="55"/>
      <c r="M16" s="413" t="s">
        <v>92</v>
      </c>
      <c r="N16" s="414"/>
      <c r="O16" s="414"/>
    </row>
    <row r="17" spans="1:15" ht="23.25" customHeight="1">
      <c r="A17" s="419" t="s">
        <v>250</v>
      </c>
      <c r="B17" s="417" t="s">
        <v>157</v>
      </c>
      <c r="C17" s="417" t="s">
        <v>220</v>
      </c>
      <c r="D17" s="417" t="s">
        <v>223</v>
      </c>
      <c r="E17" s="412" t="s">
        <v>157</v>
      </c>
      <c r="F17" s="412" t="s">
        <v>220</v>
      </c>
      <c r="G17" s="412" t="s">
        <v>223</v>
      </c>
      <c r="H17" s="317"/>
      <c r="I17" s="412" t="s">
        <v>157</v>
      </c>
      <c r="J17" s="412" t="s">
        <v>220</v>
      </c>
      <c r="K17" s="412" t="s">
        <v>223</v>
      </c>
      <c r="L17" s="317"/>
      <c r="M17" s="412" t="s">
        <v>157</v>
      </c>
      <c r="N17" s="412" t="s">
        <v>220</v>
      </c>
      <c r="O17" s="412" t="s">
        <v>223</v>
      </c>
    </row>
    <row r="18" spans="1:15" ht="20.25" customHeight="1">
      <c r="A18" s="421"/>
      <c r="B18" s="422"/>
      <c r="C18" s="422"/>
      <c r="D18" s="422"/>
      <c r="E18" s="423"/>
      <c r="F18" s="423"/>
      <c r="G18" s="423"/>
      <c r="H18" s="317"/>
      <c r="I18" s="423"/>
      <c r="J18" s="423"/>
      <c r="K18" s="423"/>
      <c r="L18" s="317"/>
      <c r="M18" s="423"/>
      <c r="N18" s="423"/>
      <c r="O18" s="423"/>
    </row>
    <row r="19" spans="1:15" ht="16.5" customHeight="1">
      <c r="A19" s="348" t="s">
        <v>147</v>
      </c>
      <c r="B19" s="349">
        <v>4459.2228169999998</v>
      </c>
      <c r="C19" s="349">
        <v>1235.7985610000001</v>
      </c>
      <c r="D19" s="349">
        <v>5695.0213780000013</v>
      </c>
      <c r="E19" s="350">
        <v>4225.1311670000014</v>
      </c>
      <c r="F19" s="350">
        <v>1006.383609</v>
      </c>
      <c r="G19" s="350">
        <v>5231.514776</v>
      </c>
      <c r="H19" s="321"/>
      <c r="I19" s="350">
        <f>+B19-E19</f>
        <v>234.09164999999848</v>
      </c>
      <c r="J19" s="350">
        <f t="shared" ref="J19:K27" si="10">+C19-F19</f>
        <v>229.41495200000008</v>
      </c>
      <c r="K19" s="350">
        <f t="shared" si="10"/>
        <v>463.50660200000129</v>
      </c>
      <c r="L19" s="321"/>
      <c r="M19" s="351">
        <f>+B19/E19-1</f>
        <v>5.5404587632296387E-2</v>
      </c>
      <c r="N19" s="351">
        <f t="shared" ref="N19:O27" si="11">+C19/F19-1</f>
        <v>0.2279597461130749</v>
      </c>
      <c r="O19" s="351">
        <f t="shared" si="11"/>
        <v>8.8598928196929716E-2</v>
      </c>
    </row>
    <row r="20" spans="1:15">
      <c r="A20" s="208" t="s">
        <v>148</v>
      </c>
      <c r="B20" s="323">
        <v>3320.2554820000005</v>
      </c>
      <c r="C20" s="323">
        <v>108.38681500000001</v>
      </c>
      <c r="D20" s="323">
        <v>3428.6422970000003</v>
      </c>
      <c r="E20" s="324">
        <v>2227.935069000001</v>
      </c>
      <c r="F20" s="324">
        <v>83.820251000000013</v>
      </c>
      <c r="G20" s="324">
        <v>2311.7553200000011</v>
      </c>
      <c r="H20" s="325"/>
      <c r="I20" s="324">
        <f t="shared" ref="I20" si="12">+B20-E20</f>
        <v>1092.3204129999995</v>
      </c>
      <c r="J20" s="324">
        <f t="shared" si="10"/>
        <v>24.566564</v>
      </c>
      <c r="K20" s="324">
        <f t="shared" si="10"/>
        <v>1116.8869769999992</v>
      </c>
      <c r="L20" s="325"/>
      <c r="M20" s="326">
        <f t="shared" ref="M20" si="13">+B20/E20-1</f>
        <v>0.490283773615666</v>
      </c>
      <c r="N20" s="326">
        <f t="shared" si="11"/>
        <v>0.29308626145727001</v>
      </c>
      <c r="O20" s="326">
        <f t="shared" si="11"/>
        <v>0.48313373276891536</v>
      </c>
    </row>
    <row r="21" spans="1:15">
      <c r="A21" s="210" t="s">
        <v>232</v>
      </c>
      <c r="B21" s="327">
        <v>-6.9501290000000608</v>
      </c>
      <c r="C21" s="327">
        <v>0</v>
      </c>
      <c r="D21" s="327">
        <v>-6.9501290000000608</v>
      </c>
      <c r="E21" s="328">
        <v>553.01644899999997</v>
      </c>
      <c r="F21" s="328">
        <v>0</v>
      </c>
      <c r="G21" s="328">
        <v>553.01644899999997</v>
      </c>
      <c r="H21" s="325"/>
      <c r="I21" s="328">
        <f t="shared" ref="I21:I24" si="14">+B21-E21</f>
        <v>-559.96657800000003</v>
      </c>
      <c r="J21" s="328" t="s">
        <v>239</v>
      </c>
      <c r="K21" s="328">
        <f t="shared" ref="K21:K25" si="15">+D21-G21</f>
        <v>-559.96657800000003</v>
      </c>
      <c r="L21" s="325"/>
      <c r="M21" s="329">
        <f t="shared" ref="M21:M24" si="16">+B21/E21-1</f>
        <v>-1.0125676713822305</v>
      </c>
      <c r="N21" s="329" t="s">
        <v>239</v>
      </c>
      <c r="O21" s="329">
        <f t="shared" ref="O21:O25" si="17">+D21/G21-1</f>
        <v>-1.0125676713822305</v>
      </c>
    </row>
    <row r="22" spans="1:15">
      <c r="A22" s="210" t="s">
        <v>233</v>
      </c>
      <c r="B22" s="327">
        <v>1113.7684149999995</v>
      </c>
      <c r="C22" s="327">
        <v>0</v>
      </c>
      <c r="D22" s="327">
        <v>1113.7684149999995</v>
      </c>
      <c r="E22" s="328">
        <v>1402.6699440000002</v>
      </c>
      <c r="F22" s="328">
        <v>0</v>
      </c>
      <c r="G22" s="328">
        <v>1402.6699440000002</v>
      </c>
      <c r="H22" s="325"/>
      <c r="I22" s="328">
        <f t="shared" si="14"/>
        <v>-288.90152900000066</v>
      </c>
      <c r="J22" s="328" t="s">
        <v>239</v>
      </c>
      <c r="K22" s="328">
        <f t="shared" si="15"/>
        <v>-288.90152900000066</v>
      </c>
      <c r="L22" s="325"/>
      <c r="M22" s="329">
        <f t="shared" si="16"/>
        <v>-0.20596543772524201</v>
      </c>
      <c r="N22" s="329" t="s">
        <v>239</v>
      </c>
      <c r="O22" s="329">
        <f t="shared" si="17"/>
        <v>-0.20596543772524201</v>
      </c>
    </row>
    <row r="23" spans="1:15">
      <c r="A23" s="210" t="s">
        <v>234</v>
      </c>
      <c r="B23" s="327">
        <v>0</v>
      </c>
      <c r="C23" s="327">
        <v>659.92662699999983</v>
      </c>
      <c r="D23" s="327">
        <v>659.92662699999983</v>
      </c>
      <c r="E23" s="328">
        <v>0</v>
      </c>
      <c r="F23" s="328">
        <v>429.53595000000007</v>
      </c>
      <c r="G23" s="328">
        <v>429.53595000000007</v>
      </c>
      <c r="H23" s="325"/>
      <c r="I23" s="328" t="s">
        <v>239</v>
      </c>
      <c r="J23" s="328">
        <f t="shared" ref="J23:J25" si="18">+C23-F23</f>
        <v>230.39067699999976</v>
      </c>
      <c r="K23" s="328">
        <f t="shared" si="15"/>
        <v>230.39067699999976</v>
      </c>
      <c r="L23" s="325"/>
      <c r="M23" s="329" t="s">
        <v>239</v>
      </c>
      <c r="N23" s="329">
        <f t="shared" ref="N23:N25" si="19">+C23/F23-1</f>
        <v>0.53637111631750423</v>
      </c>
      <c r="O23" s="329">
        <f t="shared" si="17"/>
        <v>0.53637111631750423</v>
      </c>
    </row>
    <row r="24" spans="1:15">
      <c r="A24" s="210" t="s">
        <v>235</v>
      </c>
      <c r="B24" s="327">
        <v>32.149049000000005</v>
      </c>
      <c r="C24" s="327">
        <v>378.3593870000002</v>
      </c>
      <c r="D24" s="327">
        <v>410.50843600000019</v>
      </c>
      <c r="E24" s="328">
        <v>41.509704999999997</v>
      </c>
      <c r="F24" s="328">
        <v>423.29111599999987</v>
      </c>
      <c r="G24" s="328">
        <v>464.80082099999987</v>
      </c>
      <c r="H24" s="325"/>
      <c r="I24" s="328">
        <f t="shared" si="14"/>
        <v>-9.3606559999999916</v>
      </c>
      <c r="J24" s="328">
        <f t="shared" si="18"/>
        <v>-44.931728999999677</v>
      </c>
      <c r="K24" s="328">
        <f t="shared" si="15"/>
        <v>-54.292384999999683</v>
      </c>
      <c r="L24" s="325"/>
      <c r="M24" s="329">
        <f t="shared" si="16"/>
        <v>-0.22550524028055585</v>
      </c>
      <c r="N24" s="329">
        <f t="shared" si="19"/>
        <v>-0.10614852828614452</v>
      </c>
      <c r="O24" s="329">
        <f t="shared" si="17"/>
        <v>-0.11680785090523693</v>
      </c>
    </row>
    <row r="25" spans="1:15">
      <c r="A25" s="352" t="s">
        <v>236</v>
      </c>
      <c r="B25" s="353">
        <v>0</v>
      </c>
      <c r="C25" s="353">
        <v>89.125732000000028</v>
      </c>
      <c r="D25" s="353">
        <v>89.125732000000028</v>
      </c>
      <c r="E25" s="354">
        <v>0</v>
      </c>
      <c r="F25" s="354">
        <v>69.736291999999963</v>
      </c>
      <c r="G25" s="354">
        <v>69.736291999999963</v>
      </c>
      <c r="H25" s="355"/>
      <c r="I25" s="354" t="s">
        <v>239</v>
      </c>
      <c r="J25" s="354">
        <f t="shared" si="18"/>
        <v>19.389440000000064</v>
      </c>
      <c r="K25" s="354">
        <f t="shared" si="15"/>
        <v>19.389440000000064</v>
      </c>
      <c r="L25" s="355"/>
      <c r="M25" s="356" t="s">
        <v>239</v>
      </c>
      <c r="N25" s="356">
        <f t="shared" si="19"/>
        <v>0.278039446089277</v>
      </c>
      <c r="O25" s="356">
        <f t="shared" si="17"/>
        <v>0.278039446089277</v>
      </c>
    </row>
    <row r="26" spans="1:15" ht="13.5" customHeight="1">
      <c r="A26" s="348" t="s">
        <v>237</v>
      </c>
      <c r="B26" s="349"/>
      <c r="C26" s="349"/>
      <c r="D26" s="349">
        <v>20796.018999999978</v>
      </c>
      <c r="E26" s="350"/>
      <c r="F26" s="350"/>
      <c r="G26" s="350">
        <v>20651.503999999986</v>
      </c>
      <c r="H26" s="321"/>
      <c r="I26" s="350"/>
      <c r="J26" s="350"/>
      <c r="K26" s="350">
        <f t="shared" si="10"/>
        <v>144.51499999999214</v>
      </c>
      <c r="L26" s="321"/>
      <c r="M26" s="357"/>
      <c r="N26" s="357"/>
      <c r="O26" s="357">
        <f t="shared" si="11"/>
        <v>6.9977954148032762E-3</v>
      </c>
    </row>
    <row r="27" spans="1:15" ht="15" customHeight="1">
      <c r="A27" s="358" t="s">
        <v>238</v>
      </c>
      <c r="B27" s="359"/>
      <c r="C27" s="359"/>
      <c r="D27" s="360">
        <v>0.27385151831223109</v>
      </c>
      <c r="E27" s="361"/>
      <c r="F27" s="361"/>
      <c r="G27" s="362">
        <v>0.25332366959810798</v>
      </c>
      <c r="H27" s="341"/>
      <c r="I27" s="361"/>
      <c r="J27" s="361"/>
      <c r="K27" s="363">
        <f t="shared" si="10"/>
        <v>2.0527848714123109E-2</v>
      </c>
      <c r="L27" s="341"/>
      <c r="M27" s="364"/>
      <c r="N27" s="364"/>
      <c r="O27" s="363">
        <f t="shared" si="11"/>
        <v>8.103407291821596E-2</v>
      </c>
    </row>
  </sheetData>
  <mergeCells count="35">
    <mergeCell ref="O17:O18"/>
    <mergeCell ref="G17:G18"/>
    <mergeCell ref="I17:I18"/>
    <mergeCell ref="J17:J18"/>
    <mergeCell ref="K17:K18"/>
    <mergeCell ref="M17:M18"/>
    <mergeCell ref="N17:N18"/>
    <mergeCell ref="M16:O16"/>
    <mergeCell ref="F3:F4"/>
    <mergeCell ref="G3:G4"/>
    <mergeCell ref="I3:I4"/>
    <mergeCell ref="J3:J4"/>
    <mergeCell ref="K3:K4"/>
    <mergeCell ref="M3:M4"/>
    <mergeCell ref="A17:A18"/>
    <mergeCell ref="B17:B18"/>
    <mergeCell ref="B2:D2"/>
    <mergeCell ref="E2:G2"/>
    <mergeCell ref="I2:K2"/>
    <mergeCell ref="A14:D14"/>
    <mergeCell ref="B16:D16"/>
    <mergeCell ref="E16:G16"/>
    <mergeCell ref="I16:K16"/>
    <mergeCell ref="C17:C18"/>
    <mergeCell ref="D17:D18"/>
    <mergeCell ref="E17:E18"/>
    <mergeCell ref="F17:F18"/>
    <mergeCell ref="M2:O2"/>
    <mergeCell ref="A3:A4"/>
    <mergeCell ref="B3:B4"/>
    <mergeCell ref="C3:C4"/>
    <mergeCell ref="D3:D4"/>
    <mergeCell ref="E3:E4"/>
    <mergeCell ref="N3:N4"/>
    <mergeCell ref="O3:O4"/>
  </mergeCells>
  <pageMargins left="0.7" right="0.7" top="0.75" bottom="0.75" header="0.3" footer="0.3"/>
  <pageSetup paperSize="9" orientation="portrait" r:id="rId1"/>
  <headerFooter>
    <oddHeader>&amp;C&amp;"Arial"&amp;8&amp;K000000INTERNAL&amp;1#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FFF5EF"/>
  </sheetPr>
  <dimension ref="A2:M37"/>
  <sheetViews>
    <sheetView showGridLines="0" zoomScaleNormal="100" workbookViewId="0">
      <selection activeCell="B2" sqref="B2"/>
    </sheetView>
  </sheetViews>
  <sheetFormatPr baseColWidth="10" defaultRowHeight="11.25"/>
  <cols>
    <col min="1" max="1" width="3.42578125" style="121" customWidth="1"/>
    <col min="2" max="2" width="36.140625" style="121" customWidth="1"/>
    <col min="3" max="3" width="9.28515625" style="121" customWidth="1"/>
    <col min="4" max="7" width="13.42578125" style="121" customWidth="1"/>
    <col min="8" max="16384" width="11.42578125" style="121"/>
  </cols>
  <sheetData>
    <row r="2" spans="1:13" s="248" customFormat="1" ht="37.5" customHeight="1">
      <c r="B2" s="365" t="s">
        <v>251</v>
      </c>
      <c r="C2" s="366"/>
      <c r="D2" s="367" t="str">
        <f>+'Gx Business'!C4</f>
        <v>Dec-22</v>
      </c>
      <c r="E2" s="368" t="str">
        <f>+'Gx Business'!D4</f>
        <v>Dec-21</v>
      </c>
      <c r="F2" s="369" t="s">
        <v>240</v>
      </c>
      <c r="G2" s="370" t="s">
        <v>92</v>
      </c>
      <c r="M2" s="371"/>
    </row>
    <row r="3" spans="1:13" s="372" customFormat="1" ht="18" customHeight="1">
      <c r="B3" s="318" t="s">
        <v>241</v>
      </c>
      <c r="C3" s="373">
        <v>1</v>
      </c>
      <c r="D3" s="374">
        <v>17151.54939564431</v>
      </c>
      <c r="E3" s="375">
        <v>16667.962320086797</v>
      </c>
      <c r="F3" s="375">
        <f>+D3-E3</f>
        <v>483.58707555751243</v>
      </c>
      <c r="G3" s="373">
        <f>+D3/E3-1</f>
        <v>2.9012969088293206E-2</v>
      </c>
      <c r="L3" s="376"/>
    </row>
    <row r="4" spans="1:13">
      <c r="A4" s="377"/>
      <c r="B4" s="208" t="s">
        <v>86</v>
      </c>
      <c r="C4" s="149">
        <v>0.36783162293512311</v>
      </c>
      <c r="D4" s="378">
        <v>6308.8822500517763</v>
      </c>
      <c r="E4" s="148">
        <v>5140.003319027358</v>
      </c>
      <c r="F4" s="148">
        <f t="shared" ref="F4:F8" si="0">+D4-E4</f>
        <v>1168.8789310244183</v>
      </c>
      <c r="G4" s="149">
        <f t="shared" ref="G4:G8" si="1">+D4/E4-1</f>
        <v>0.22740820549617946</v>
      </c>
    </row>
    <row r="5" spans="1:13">
      <c r="A5" s="377"/>
      <c r="B5" s="210" t="s">
        <v>87</v>
      </c>
      <c r="C5" s="141">
        <v>0.11578042508478356</v>
      </c>
      <c r="D5" s="379">
        <v>1985.8136798903608</v>
      </c>
      <c r="E5" s="140">
        <v>2029.1180897868664</v>
      </c>
      <c r="F5" s="140">
        <f t="shared" si="0"/>
        <v>-43.304409896505604</v>
      </c>
      <c r="G5" s="141">
        <f t="shared" si="1"/>
        <v>-2.1341493190795147E-2</v>
      </c>
      <c r="H5" s="380"/>
    </row>
    <row r="6" spans="1:13">
      <c r="A6" s="377"/>
      <c r="B6" s="210" t="s">
        <v>31</v>
      </c>
      <c r="C6" s="141">
        <v>8.5661964077380377E-3</v>
      </c>
      <c r="D6" s="379">
        <v>146.92354082010979</v>
      </c>
      <c r="E6" s="140">
        <v>726.0899554221246</v>
      </c>
      <c r="F6" s="140">
        <f t="shared" si="0"/>
        <v>-579.16641460201481</v>
      </c>
      <c r="G6" s="141">
        <f t="shared" si="1"/>
        <v>-0.79765104898787187</v>
      </c>
    </row>
    <row r="7" spans="1:13">
      <c r="A7" s="377"/>
      <c r="B7" s="210" t="s">
        <v>166</v>
      </c>
      <c r="C7" s="141">
        <v>5.0636604974731894E-2</v>
      </c>
      <c r="D7" s="379">
        <v>868.4962314518425</v>
      </c>
      <c r="E7" s="140">
        <v>1389.9324632074658</v>
      </c>
      <c r="F7" s="140">
        <f t="shared" si="0"/>
        <v>-521.43623175562334</v>
      </c>
      <c r="G7" s="141">
        <f t="shared" si="1"/>
        <v>-0.37515220743339961</v>
      </c>
      <c r="L7" s="381"/>
      <c r="M7" s="377"/>
    </row>
    <row r="8" spans="1:13">
      <c r="A8" s="377"/>
      <c r="B8" s="210" t="s">
        <v>165</v>
      </c>
      <c r="C8" s="141">
        <v>0.45718515059762344</v>
      </c>
      <c r="D8" s="379">
        <v>7841.433693430221</v>
      </c>
      <c r="E8" s="140">
        <v>7382.8184926429831</v>
      </c>
      <c r="F8" s="140">
        <f t="shared" si="0"/>
        <v>458.61520078723788</v>
      </c>
      <c r="G8" s="141">
        <f t="shared" si="1"/>
        <v>6.2119257197539079E-2</v>
      </c>
      <c r="L8" s="381"/>
      <c r="M8" s="377"/>
    </row>
    <row r="9" spans="1:13" ht="8.25" customHeight="1"/>
    <row r="10" spans="1:13" ht="8.25" customHeight="1">
      <c r="A10" s="377"/>
      <c r="B10" s="377"/>
      <c r="C10" s="377"/>
      <c r="D10" s="377"/>
      <c r="E10" s="382"/>
      <c r="G10" s="382"/>
      <c r="L10" s="381"/>
    </row>
    <row r="11" spans="1:13" s="372" customFormat="1" ht="18" customHeight="1">
      <c r="B11" s="318" t="s">
        <v>167</v>
      </c>
      <c r="C11" s="373">
        <v>0.99999999999999989</v>
      </c>
      <c r="D11" s="374">
        <v>2079639</v>
      </c>
      <c r="E11" s="375">
        <v>2038181.0000000002</v>
      </c>
      <c r="F11" s="375">
        <f>+D11-E11</f>
        <v>41457.999999999767</v>
      </c>
      <c r="G11" s="373">
        <f>+D11/E11-1</f>
        <v>2.0340686131408159E-2</v>
      </c>
      <c r="H11" s="383"/>
      <c r="L11" s="376"/>
    </row>
    <row r="12" spans="1:13">
      <c r="A12" s="377"/>
      <c r="B12" s="208" t="s">
        <v>86</v>
      </c>
      <c r="C12" s="149">
        <v>0.8970523938239402</v>
      </c>
      <c r="D12" s="378">
        <v>1865545.1432396253</v>
      </c>
      <c r="E12" s="148">
        <v>1826451.3293172691</v>
      </c>
      <c r="F12" s="148">
        <f t="shared" ref="F12:F16" si="2">+D12-E12</f>
        <v>39093.813922356116</v>
      </c>
      <c r="G12" s="149">
        <f t="shared" ref="G12:G16" si="3">+D12/E12-1</f>
        <v>2.1404246198539312E-2</v>
      </c>
    </row>
    <row r="13" spans="1:13">
      <c r="A13" s="377"/>
      <c r="B13" s="210" t="s">
        <v>87</v>
      </c>
      <c r="C13" s="141">
        <v>7.5363560694909071E-2</v>
      </c>
      <c r="D13" s="379">
        <v>156729</v>
      </c>
      <c r="E13" s="140">
        <v>155818</v>
      </c>
      <c r="F13" s="140">
        <f t="shared" si="2"/>
        <v>911</v>
      </c>
      <c r="G13" s="141">
        <f t="shared" si="3"/>
        <v>5.8465645817555867E-3</v>
      </c>
      <c r="H13" s="380"/>
    </row>
    <row r="14" spans="1:13">
      <c r="A14" s="377"/>
      <c r="B14" s="210" t="s">
        <v>31</v>
      </c>
      <c r="C14" s="141">
        <v>5.6985645883642581E-3</v>
      </c>
      <c r="D14" s="379">
        <v>11850.957161981258</v>
      </c>
      <c r="E14" s="140">
        <v>12170.116465863453</v>
      </c>
      <c r="F14" s="140">
        <f t="shared" si="2"/>
        <v>-319.15930388219567</v>
      </c>
      <c r="G14" s="141">
        <f t="shared" si="3"/>
        <v>-2.6224835627285947E-2</v>
      </c>
    </row>
    <row r="15" spans="1:13">
      <c r="A15" s="377"/>
      <c r="B15" s="210" t="s">
        <v>166</v>
      </c>
      <c r="C15" s="141">
        <v>2.106226109358094E-2</v>
      </c>
      <c r="D15" s="379">
        <v>43801.899598393575</v>
      </c>
      <c r="E15" s="140">
        <v>42124.554216867473</v>
      </c>
      <c r="F15" s="140">
        <f t="shared" si="2"/>
        <v>1677.3453815261018</v>
      </c>
      <c r="G15" s="141">
        <f t="shared" si="3"/>
        <v>3.9818709365818217E-2</v>
      </c>
      <c r="L15" s="381"/>
      <c r="M15" s="377"/>
    </row>
    <row r="16" spans="1:13">
      <c r="A16" s="377"/>
      <c r="B16" s="210" t="s">
        <v>165</v>
      </c>
      <c r="C16" s="141">
        <v>8.2321979920553523E-4</v>
      </c>
      <c r="D16" s="379">
        <v>1712</v>
      </c>
      <c r="E16" s="140">
        <v>1617</v>
      </c>
      <c r="F16" s="140">
        <f t="shared" si="2"/>
        <v>95</v>
      </c>
      <c r="G16" s="141">
        <f t="shared" si="3"/>
        <v>5.8750773036487347E-2</v>
      </c>
      <c r="L16" s="381"/>
      <c r="M16" s="377"/>
    </row>
    <row r="17" spans="1:13" ht="4.5" customHeight="1">
      <c r="A17" s="377"/>
      <c r="B17" s="377"/>
      <c r="C17" s="382"/>
      <c r="D17" s="377"/>
      <c r="E17" s="377"/>
      <c r="F17" s="384"/>
      <c r="G17" s="382"/>
      <c r="L17" s="381"/>
    </row>
    <row r="18" spans="1:13">
      <c r="B18" s="424"/>
      <c r="C18" s="424"/>
      <c r="D18" s="424"/>
      <c r="E18" s="424"/>
      <c r="F18" s="424"/>
      <c r="G18" s="424"/>
    </row>
    <row r="21" spans="1:13" s="248" customFormat="1" ht="37.5" customHeight="1">
      <c r="B21" s="365" t="s">
        <v>260</v>
      </c>
      <c r="C21" s="366"/>
      <c r="D21" s="367" t="str">
        <f>+'Gx Business'!G4</f>
        <v>Q4 2022</v>
      </c>
      <c r="E21" s="368" t="str">
        <f>+'Gx Business'!H4</f>
        <v>Q4 2021</v>
      </c>
      <c r="F21" s="369" t="s">
        <v>168</v>
      </c>
      <c r="G21" s="370" t="s">
        <v>92</v>
      </c>
      <c r="M21" s="371"/>
    </row>
    <row r="22" spans="1:13" s="372" customFormat="1" ht="18" customHeight="1">
      <c r="B22" s="318" t="s">
        <v>241</v>
      </c>
      <c r="C22" s="373">
        <v>1</v>
      </c>
      <c r="D22" s="374">
        <v>3893.1034527726806</v>
      </c>
      <c r="E22" s="375">
        <v>4215.5444668905184</v>
      </c>
      <c r="F22" s="375">
        <f>+D22-E22</f>
        <v>-322.44101411783777</v>
      </c>
      <c r="G22" s="373">
        <f>+D22/E22-1</f>
        <v>-7.6488580929541805E-2</v>
      </c>
      <c r="H22" s="385"/>
      <c r="L22" s="376"/>
    </row>
    <row r="23" spans="1:13">
      <c r="A23" s="377"/>
      <c r="B23" s="208" t="s">
        <v>86</v>
      </c>
      <c r="C23" s="149">
        <v>0.37588951785663866</v>
      </c>
      <c r="D23" s="378">
        <v>1463.3767798287381</v>
      </c>
      <c r="E23" s="148">
        <v>1449.5214038150584</v>
      </c>
      <c r="F23" s="148">
        <f t="shared" ref="F23:F27" si="4">+D23-E23</f>
        <v>13.855376013679688</v>
      </c>
      <c r="G23" s="149">
        <f t="shared" ref="G23:G27" si="5">+D23/E23-1</f>
        <v>9.558586701247096E-3</v>
      </c>
    </row>
    <row r="24" spans="1:13">
      <c r="A24" s="377"/>
      <c r="B24" s="210" t="s">
        <v>87</v>
      </c>
      <c r="C24" s="141">
        <v>0.13245514498557331</v>
      </c>
      <c r="D24" s="379">
        <v>515.66158228084146</v>
      </c>
      <c r="E24" s="140">
        <v>463.44141671676584</v>
      </c>
      <c r="F24" s="140">
        <f t="shared" si="4"/>
        <v>52.220165564075614</v>
      </c>
      <c r="G24" s="141">
        <f t="shared" si="5"/>
        <v>0.11267910825499272</v>
      </c>
      <c r="H24" s="380"/>
    </row>
    <row r="25" spans="1:13">
      <c r="A25" s="377"/>
      <c r="B25" s="210" t="s">
        <v>31</v>
      </c>
      <c r="C25" s="141">
        <v>3.6373798265092626E-3</v>
      </c>
      <c r="D25" s="379">
        <v>14.160695961628903</v>
      </c>
      <c r="E25" s="140">
        <v>151.49325535740547</v>
      </c>
      <c r="F25" s="140">
        <f t="shared" si="4"/>
        <v>-137.33255939577657</v>
      </c>
      <c r="G25" s="141">
        <f t="shared" si="5"/>
        <v>-0.90652589827698438</v>
      </c>
    </row>
    <row r="26" spans="1:13">
      <c r="A26" s="377"/>
      <c r="B26" s="210" t="s">
        <v>166</v>
      </c>
      <c r="C26" s="141">
        <v>6.1949047730279413E-2</v>
      </c>
      <c r="D26" s="379">
        <v>241.17405161473039</v>
      </c>
      <c r="E26" s="140">
        <v>202.57867879511423</v>
      </c>
      <c r="F26" s="140">
        <f t="shared" si="4"/>
        <v>38.595372819616159</v>
      </c>
      <c r="G26" s="141">
        <f t="shared" si="5"/>
        <v>0.19052040939930848</v>
      </c>
      <c r="L26" s="381"/>
      <c r="M26" s="377"/>
    </row>
    <row r="27" spans="1:13">
      <c r="A27" s="377"/>
      <c r="B27" s="210" t="s">
        <v>165</v>
      </c>
      <c r="C27" s="141">
        <v>0.4260689096009993</v>
      </c>
      <c r="D27" s="379">
        <v>1658.7303430867414</v>
      </c>
      <c r="E27" s="140">
        <v>1948.5097122061743</v>
      </c>
      <c r="F27" s="140">
        <f t="shared" si="4"/>
        <v>-289.77936911943289</v>
      </c>
      <c r="G27" s="141">
        <f t="shared" si="5"/>
        <v>-0.14871846278422396</v>
      </c>
      <c r="L27" s="381"/>
      <c r="M27" s="377"/>
    </row>
    <row r="28" spans="1:13" ht="8.25" customHeight="1"/>
    <row r="29" spans="1:13" ht="8.25" customHeight="1">
      <c r="A29" s="377"/>
      <c r="B29" s="377"/>
      <c r="C29" s="377"/>
      <c r="D29" s="377"/>
      <c r="E29" s="382"/>
      <c r="G29" s="382"/>
      <c r="L29" s="381"/>
    </row>
    <row r="30" spans="1:13" s="372" customFormat="1" ht="18" customHeight="1">
      <c r="B30" s="318" t="s">
        <v>167</v>
      </c>
      <c r="C30" s="373">
        <v>0.99999999999999989</v>
      </c>
      <c r="D30" s="374">
        <v>2079639</v>
      </c>
      <c r="E30" s="375">
        <v>2038181.0000000002</v>
      </c>
      <c r="F30" s="375">
        <f>+D30-E30</f>
        <v>41457.999999999767</v>
      </c>
      <c r="G30" s="373">
        <f>+D30/E30-1</f>
        <v>2.0340686131408159E-2</v>
      </c>
      <c r="L30" s="376"/>
    </row>
    <row r="31" spans="1:13">
      <c r="A31" s="377"/>
      <c r="B31" s="208" t="s">
        <v>86</v>
      </c>
      <c r="C31" s="149">
        <v>0.8970523938239402</v>
      </c>
      <c r="D31" s="378">
        <v>1865545.1432396253</v>
      </c>
      <c r="E31" s="148">
        <v>1826451.3293172691</v>
      </c>
      <c r="F31" s="148">
        <f t="shared" ref="F31:F35" si="6">+D31-E31</f>
        <v>39093.813922356116</v>
      </c>
      <c r="G31" s="149">
        <f t="shared" ref="G31:G35" si="7">+D31/E31-1</f>
        <v>2.1404246198539312E-2</v>
      </c>
    </row>
    <row r="32" spans="1:13">
      <c r="A32" s="377"/>
      <c r="B32" s="210" t="s">
        <v>87</v>
      </c>
      <c r="C32" s="141">
        <v>7.5363560694909071E-2</v>
      </c>
      <c r="D32" s="379">
        <v>156729</v>
      </c>
      <c r="E32" s="140">
        <v>155818</v>
      </c>
      <c r="F32" s="140">
        <f t="shared" si="6"/>
        <v>911</v>
      </c>
      <c r="G32" s="141">
        <f t="shared" si="7"/>
        <v>5.8465645817555867E-3</v>
      </c>
      <c r="H32" s="380"/>
    </row>
    <row r="33" spans="1:13">
      <c r="A33" s="377"/>
      <c r="B33" s="210" t="s">
        <v>31</v>
      </c>
      <c r="C33" s="141">
        <v>5.6985645883642581E-3</v>
      </c>
      <c r="D33" s="379">
        <v>11850.957161981258</v>
      </c>
      <c r="E33" s="140">
        <v>12170.116465863453</v>
      </c>
      <c r="F33" s="140">
        <f t="shared" si="6"/>
        <v>-319.15930388219567</v>
      </c>
      <c r="G33" s="141">
        <f t="shared" si="7"/>
        <v>-2.6224835627285947E-2</v>
      </c>
    </row>
    <row r="34" spans="1:13">
      <c r="A34" s="377"/>
      <c r="B34" s="210" t="s">
        <v>166</v>
      </c>
      <c r="C34" s="141">
        <v>2.106226109358094E-2</v>
      </c>
      <c r="D34" s="379">
        <v>43801.899598393575</v>
      </c>
      <c r="E34" s="140">
        <v>42124.554216867473</v>
      </c>
      <c r="F34" s="140">
        <f t="shared" si="6"/>
        <v>1677.3453815261018</v>
      </c>
      <c r="G34" s="141">
        <f t="shared" si="7"/>
        <v>3.9818709365818217E-2</v>
      </c>
      <c r="L34" s="381"/>
      <c r="M34" s="377"/>
    </row>
    <row r="35" spans="1:13">
      <c r="A35" s="377"/>
      <c r="B35" s="210" t="s">
        <v>165</v>
      </c>
      <c r="C35" s="141">
        <v>8.2321979920553523E-4</v>
      </c>
      <c r="D35" s="379">
        <v>1712</v>
      </c>
      <c r="E35" s="140">
        <v>1617</v>
      </c>
      <c r="F35" s="140">
        <f t="shared" si="6"/>
        <v>95</v>
      </c>
      <c r="G35" s="141">
        <f t="shared" si="7"/>
        <v>5.8750773036487347E-2</v>
      </c>
      <c r="L35" s="381"/>
      <c r="M35" s="377"/>
    </row>
    <row r="36" spans="1:13" ht="4.5" customHeight="1">
      <c r="A36" s="377"/>
      <c r="B36" s="377"/>
      <c r="C36" s="382"/>
      <c r="D36" s="377"/>
      <c r="E36" s="377"/>
      <c r="F36" s="384"/>
      <c r="G36" s="382"/>
      <c r="L36" s="381"/>
    </row>
    <row r="37" spans="1:13">
      <c r="B37" s="424"/>
      <c r="C37" s="424"/>
      <c r="D37" s="424"/>
      <c r="E37" s="424"/>
      <c r="F37" s="424"/>
      <c r="G37" s="424"/>
    </row>
  </sheetData>
  <mergeCells count="4">
    <mergeCell ref="B18:E18"/>
    <mergeCell ref="F18:G18"/>
    <mergeCell ref="B37:E37"/>
    <mergeCell ref="F37:G37"/>
  </mergeCells>
  <pageMargins left="0.7" right="0.7" top="0.75" bottom="0.75" header="0.3" footer="0.3"/>
  <pageSetup paperSize="9" orientation="portrait" r:id="rId1"/>
  <headerFooter>
    <oddHeader>&amp;C&amp;"Arial"&amp;8&amp;K000000INTERNAL&amp;1#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F5EF"/>
    <pageSetUpPr fitToPage="1"/>
  </sheetPr>
  <dimension ref="A1:Q13"/>
  <sheetViews>
    <sheetView showGridLines="0" zoomScale="110" zoomScaleNormal="110" workbookViewId="0">
      <selection activeCell="B3" sqref="B3"/>
    </sheetView>
  </sheetViews>
  <sheetFormatPr baseColWidth="10" defaultColWidth="4" defaultRowHeight="11.25"/>
  <cols>
    <col min="1" max="1" width="4.140625" style="49" customWidth="1"/>
    <col min="2" max="2" width="27.7109375" style="49" customWidth="1"/>
    <col min="3" max="5" width="9.85546875" style="49" customWidth="1"/>
    <col min="6" max="6" width="0.7109375" style="77" customWidth="1"/>
    <col min="7" max="8" width="9.7109375" style="49" customWidth="1"/>
    <col min="9" max="9" width="9.7109375" style="77" customWidth="1"/>
    <col min="10" max="10" width="1.42578125" style="49" customWidth="1"/>
    <col min="11" max="12" width="10.7109375" style="49" customWidth="1"/>
    <col min="13" max="13" width="11.85546875" style="49" customWidth="1"/>
    <col min="14" max="14" width="8.7109375" style="49" customWidth="1"/>
    <col min="15" max="15" width="11.85546875" style="49" bestFit="1" customWidth="1"/>
    <col min="16" max="16" width="4" style="49"/>
    <col min="17" max="17" width="8" style="49" customWidth="1"/>
    <col min="18" max="18" width="4" style="49"/>
    <col min="19" max="19" width="11.5703125" style="49" customWidth="1"/>
    <col min="20" max="256" width="4" style="49"/>
    <col min="257" max="257" width="3.42578125" style="49" customWidth="1"/>
    <col min="258" max="258" width="29.42578125" style="49" customWidth="1"/>
    <col min="259" max="259" width="16.85546875" style="49" customWidth="1"/>
    <col min="260" max="263" width="12" style="49" customWidth="1"/>
    <col min="264" max="264" width="1.28515625" style="49" customWidth="1"/>
    <col min="265" max="265" width="1.140625" style="49" customWidth="1"/>
    <col min="266" max="266" width="10.42578125" style="49" customWidth="1"/>
    <col min="267" max="267" width="11.42578125" style="49" bestFit="1" customWidth="1"/>
    <col min="268" max="268" width="11.85546875" style="49" customWidth="1"/>
    <col min="269" max="269" width="8.7109375" style="49" customWidth="1"/>
    <col min="270" max="270" width="11.85546875" style="49" bestFit="1" customWidth="1"/>
    <col min="271" max="271" width="11.140625" style="49" customWidth="1"/>
    <col min="272" max="272" width="4" style="49"/>
    <col min="273" max="273" width="8" style="49" customWidth="1"/>
    <col min="274" max="274" width="4" style="49"/>
    <col min="275" max="275" width="11.5703125" style="49" customWidth="1"/>
    <col min="276" max="512" width="4" style="49"/>
    <col min="513" max="513" width="3.42578125" style="49" customWidth="1"/>
    <col min="514" max="514" width="29.42578125" style="49" customWidth="1"/>
    <col min="515" max="515" width="16.85546875" style="49" customWidth="1"/>
    <col min="516" max="519" width="12" style="49" customWidth="1"/>
    <col min="520" max="520" width="1.28515625" style="49" customWidth="1"/>
    <col min="521" max="521" width="1.140625" style="49" customWidth="1"/>
    <col min="522" max="522" width="10.42578125" style="49" customWidth="1"/>
    <col min="523" max="523" width="11.42578125" style="49" bestFit="1" customWidth="1"/>
    <col min="524" max="524" width="11.85546875" style="49" customWidth="1"/>
    <col min="525" max="525" width="8.7109375" style="49" customWidth="1"/>
    <col min="526" max="526" width="11.85546875" style="49" bestFit="1" customWidth="1"/>
    <col min="527" max="527" width="11.140625" style="49" customWidth="1"/>
    <col min="528" max="528" width="4" style="49"/>
    <col min="529" max="529" width="8" style="49" customWidth="1"/>
    <col min="530" max="530" width="4" style="49"/>
    <col min="531" max="531" width="11.5703125" style="49" customWidth="1"/>
    <col min="532" max="768" width="4" style="49"/>
    <col min="769" max="769" width="3.42578125" style="49" customWidth="1"/>
    <col min="770" max="770" width="29.42578125" style="49" customWidth="1"/>
    <col min="771" max="771" width="16.85546875" style="49" customWidth="1"/>
    <col min="772" max="775" width="12" style="49" customWidth="1"/>
    <col min="776" max="776" width="1.28515625" style="49" customWidth="1"/>
    <col min="777" max="777" width="1.140625" style="49" customWidth="1"/>
    <col min="778" max="778" width="10.42578125" style="49" customWidth="1"/>
    <col min="779" max="779" width="11.42578125" style="49" bestFit="1" customWidth="1"/>
    <col min="780" max="780" width="11.85546875" style="49" customWidth="1"/>
    <col min="781" max="781" width="8.7109375" style="49" customWidth="1"/>
    <col min="782" max="782" width="11.85546875" style="49" bestFit="1" customWidth="1"/>
    <col min="783" max="783" width="11.140625" style="49" customWidth="1"/>
    <col min="784" max="784" width="4" style="49"/>
    <col min="785" max="785" width="8" style="49" customWidth="1"/>
    <col min="786" max="786" width="4" style="49"/>
    <col min="787" max="787" width="11.5703125" style="49" customWidth="1"/>
    <col min="788" max="1024" width="4" style="49"/>
    <col min="1025" max="1025" width="3.42578125" style="49" customWidth="1"/>
    <col min="1026" max="1026" width="29.42578125" style="49" customWidth="1"/>
    <col min="1027" max="1027" width="16.85546875" style="49" customWidth="1"/>
    <col min="1028" max="1031" width="12" style="49" customWidth="1"/>
    <col min="1032" max="1032" width="1.28515625" style="49" customWidth="1"/>
    <col min="1033" max="1033" width="1.140625" style="49" customWidth="1"/>
    <col min="1034" max="1034" width="10.42578125" style="49" customWidth="1"/>
    <col min="1035" max="1035" width="11.42578125" style="49" bestFit="1" customWidth="1"/>
    <col min="1036" max="1036" width="11.85546875" style="49" customWidth="1"/>
    <col min="1037" max="1037" width="8.7109375" style="49" customWidth="1"/>
    <col min="1038" max="1038" width="11.85546875" style="49" bestFit="1" customWidth="1"/>
    <col min="1039" max="1039" width="11.140625" style="49" customWidth="1"/>
    <col min="1040" max="1040" width="4" style="49"/>
    <col min="1041" max="1041" width="8" style="49" customWidth="1"/>
    <col min="1042" max="1042" width="4" style="49"/>
    <col min="1043" max="1043" width="11.5703125" style="49" customWidth="1"/>
    <col min="1044" max="1280" width="4" style="49"/>
    <col min="1281" max="1281" width="3.42578125" style="49" customWidth="1"/>
    <col min="1282" max="1282" width="29.42578125" style="49" customWidth="1"/>
    <col min="1283" max="1283" width="16.85546875" style="49" customWidth="1"/>
    <col min="1284" max="1287" width="12" style="49" customWidth="1"/>
    <col min="1288" max="1288" width="1.28515625" style="49" customWidth="1"/>
    <col min="1289" max="1289" width="1.140625" style="49" customWidth="1"/>
    <col min="1290" max="1290" width="10.42578125" style="49" customWidth="1"/>
    <col min="1291" max="1291" width="11.42578125" style="49" bestFit="1" customWidth="1"/>
    <col min="1292" max="1292" width="11.85546875" style="49" customWidth="1"/>
    <col min="1293" max="1293" width="8.7109375" style="49" customWidth="1"/>
    <col min="1294" max="1294" width="11.85546875" style="49" bestFit="1" customWidth="1"/>
    <col min="1295" max="1295" width="11.140625" style="49" customWidth="1"/>
    <col min="1296" max="1296" width="4" style="49"/>
    <col min="1297" max="1297" width="8" style="49" customWidth="1"/>
    <col min="1298" max="1298" width="4" style="49"/>
    <col min="1299" max="1299" width="11.5703125" style="49" customWidth="1"/>
    <col min="1300" max="1536" width="4" style="49"/>
    <col min="1537" max="1537" width="3.42578125" style="49" customWidth="1"/>
    <col min="1538" max="1538" width="29.42578125" style="49" customWidth="1"/>
    <col min="1539" max="1539" width="16.85546875" style="49" customWidth="1"/>
    <col min="1540" max="1543" width="12" style="49" customWidth="1"/>
    <col min="1544" max="1544" width="1.28515625" style="49" customWidth="1"/>
    <col min="1545" max="1545" width="1.140625" style="49" customWidth="1"/>
    <col min="1546" max="1546" width="10.42578125" style="49" customWidth="1"/>
    <col min="1547" max="1547" width="11.42578125" style="49" bestFit="1" customWidth="1"/>
    <col min="1548" max="1548" width="11.85546875" style="49" customWidth="1"/>
    <col min="1549" max="1549" width="8.7109375" style="49" customWidth="1"/>
    <col min="1550" max="1550" width="11.85546875" style="49" bestFit="1" customWidth="1"/>
    <col min="1551" max="1551" width="11.140625" style="49" customWidth="1"/>
    <col min="1552" max="1552" width="4" style="49"/>
    <col min="1553" max="1553" width="8" style="49" customWidth="1"/>
    <col min="1554" max="1554" width="4" style="49"/>
    <col min="1555" max="1555" width="11.5703125" style="49" customWidth="1"/>
    <col min="1556" max="1792" width="4" style="49"/>
    <col min="1793" max="1793" width="3.42578125" style="49" customWidth="1"/>
    <col min="1794" max="1794" width="29.42578125" style="49" customWidth="1"/>
    <col min="1795" max="1795" width="16.85546875" style="49" customWidth="1"/>
    <col min="1796" max="1799" width="12" style="49" customWidth="1"/>
    <col min="1800" max="1800" width="1.28515625" style="49" customWidth="1"/>
    <col min="1801" max="1801" width="1.140625" style="49" customWidth="1"/>
    <col min="1802" max="1802" width="10.42578125" style="49" customWidth="1"/>
    <col min="1803" max="1803" width="11.42578125" style="49" bestFit="1" customWidth="1"/>
    <col min="1804" max="1804" width="11.85546875" style="49" customWidth="1"/>
    <col min="1805" max="1805" width="8.7109375" style="49" customWidth="1"/>
    <col min="1806" max="1806" width="11.85546875" style="49" bestFit="1" customWidth="1"/>
    <col min="1807" max="1807" width="11.140625" style="49" customWidth="1"/>
    <col min="1808" max="1808" width="4" style="49"/>
    <col min="1809" max="1809" width="8" style="49" customWidth="1"/>
    <col min="1810" max="1810" width="4" style="49"/>
    <col min="1811" max="1811" width="11.5703125" style="49" customWidth="1"/>
    <col min="1812" max="2048" width="4" style="49"/>
    <col min="2049" max="2049" width="3.42578125" style="49" customWidth="1"/>
    <col min="2050" max="2050" width="29.42578125" style="49" customWidth="1"/>
    <col min="2051" max="2051" width="16.85546875" style="49" customWidth="1"/>
    <col min="2052" max="2055" width="12" style="49" customWidth="1"/>
    <col min="2056" max="2056" width="1.28515625" style="49" customWidth="1"/>
    <col min="2057" max="2057" width="1.140625" style="49" customWidth="1"/>
    <col min="2058" max="2058" width="10.42578125" style="49" customWidth="1"/>
    <col min="2059" max="2059" width="11.42578125" style="49" bestFit="1" customWidth="1"/>
    <col min="2060" max="2060" width="11.85546875" style="49" customWidth="1"/>
    <col min="2061" max="2061" width="8.7109375" style="49" customWidth="1"/>
    <col min="2062" max="2062" width="11.85546875" style="49" bestFit="1" customWidth="1"/>
    <col min="2063" max="2063" width="11.140625" style="49" customWidth="1"/>
    <col min="2064" max="2064" width="4" style="49"/>
    <col min="2065" max="2065" width="8" style="49" customWidth="1"/>
    <col min="2066" max="2066" width="4" style="49"/>
    <col min="2067" max="2067" width="11.5703125" style="49" customWidth="1"/>
    <col min="2068" max="2304" width="4" style="49"/>
    <col min="2305" max="2305" width="3.42578125" style="49" customWidth="1"/>
    <col min="2306" max="2306" width="29.42578125" style="49" customWidth="1"/>
    <col min="2307" max="2307" width="16.85546875" style="49" customWidth="1"/>
    <col min="2308" max="2311" width="12" style="49" customWidth="1"/>
    <col min="2312" max="2312" width="1.28515625" style="49" customWidth="1"/>
    <col min="2313" max="2313" width="1.140625" style="49" customWidth="1"/>
    <col min="2314" max="2314" width="10.42578125" style="49" customWidth="1"/>
    <col min="2315" max="2315" width="11.42578125" style="49" bestFit="1" customWidth="1"/>
    <col min="2316" max="2316" width="11.85546875" style="49" customWidth="1"/>
    <col min="2317" max="2317" width="8.7109375" style="49" customWidth="1"/>
    <col min="2318" max="2318" width="11.85546875" style="49" bestFit="1" customWidth="1"/>
    <col min="2319" max="2319" width="11.140625" style="49" customWidth="1"/>
    <col min="2320" max="2320" width="4" style="49"/>
    <col min="2321" max="2321" width="8" style="49" customWidth="1"/>
    <col min="2322" max="2322" width="4" style="49"/>
    <col min="2323" max="2323" width="11.5703125" style="49" customWidth="1"/>
    <col min="2324" max="2560" width="4" style="49"/>
    <col min="2561" max="2561" width="3.42578125" style="49" customWidth="1"/>
    <col min="2562" max="2562" width="29.42578125" style="49" customWidth="1"/>
    <col min="2563" max="2563" width="16.85546875" style="49" customWidth="1"/>
    <col min="2564" max="2567" width="12" style="49" customWidth="1"/>
    <col min="2568" max="2568" width="1.28515625" style="49" customWidth="1"/>
    <col min="2569" max="2569" width="1.140625" style="49" customWidth="1"/>
    <col min="2570" max="2570" width="10.42578125" style="49" customWidth="1"/>
    <col min="2571" max="2571" width="11.42578125" style="49" bestFit="1" customWidth="1"/>
    <col min="2572" max="2572" width="11.85546875" style="49" customWidth="1"/>
    <col min="2573" max="2573" width="8.7109375" style="49" customWidth="1"/>
    <col min="2574" max="2574" width="11.85546875" style="49" bestFit="1" customWidth="1"/>
    <col min="2575" max="2575" width="11.140625" style="49" customWidth="1"/>
    <col min="2576" max="2576" width="4" style="49"/>
    <col min="2577" max="2577" width="8" style="49" customWidth="1"/>
    <col min="2578" max="2578" width="4" style="49"/>
    <col min="2579" max="2579" width="11.5703125" style="49" customWidth="1"/>
    <col min="2580" max="2816" width="4" style="49"/>
    <col min="2817" max="2817" width="3.42578125" style="49" customWidth="1"/>
    <col min="2818" max="2818" width="29.42578125" style="49" customWidth="1"/>
    <col min="2819" max="2819" width="16.85546875" style="49" customWidth="1"/>
    <col min="2820" max="2823" width="12" style="49" customWidth="1"/>
    <col min="2824" max="2824" width="1.28515625" style="49" customWidth="1"/>
    <col min="2825" max="2825" width="1.140625" style="49" customWidth="1"/>
    <col min="2826" max="2826" width="10.42578125" style="49" customWidth="1"/>
    <col min="2827" max="2827" width="11.42578125" style="49" bestFit="1" customWidth="1"/>
    <col min="2828" max="2828" width="11.85546875" style="49" customWidth="1"/>
    <col min="2829" max="2829" width="8.7109375" style="49" customWidth="1"/>
    <col min="2830" max="2830" width="11.85546875" style="49" bestFit="1" customWidth="1"/>
    <col min="2831" max="2831" width="11.140625" style="49" customWidth="1"/>
    <col min="2832" max="2832" width="4" style="49"/>
    <col min="2833" max="2833" width="8" style="49" customWidth="1"/>
    <col min="2834" max="2834" width="4" style="49"/>
    <col min="2835" max="2835" width="11.5703125" style="49" customWidth="1"/>
    <col min="2836" max="3072" width="4" style="49"/>
    <col min="3073" max="3073" width="3.42578125" style="49" customWidth="1"/>
    <col min="3074" max="3074" width="29.42578125" style="49" customWidth="1"/>
    <col min="3075" max="3075" width="16.85546875" style="49" customWidth="1"/>
    <col min="3076" max="3079" width="12" style="49" customWidth="1"/>
    <col min="3080" max="3080" width="1.28515625" style="49" customWidth="1"/>
    <col min="3081" max="3081" width="1.140625" style="49" customWidth="1"/>
    <col min="3082" max="3082" width="10.42578125" style="49" customWidth="1"/>
    <col min="3083" max="3083" width="11.42578125" style="49" bestFit="1" customWidth="1"/>
    <col min="3084" max="3084" width="11.85546875" style="49" customWidth="1"/>
    <col min="3085" max="3085" width="8.7109375" style="49" customWidth="1"/>
    <col min="3086" max="3086" width="11.85546875" style="49" bestFit="1" customWidth="1"/>
    <col min="3087" max="3087" width="11.140625" style="49" customWidth="1"/>
    <col min="3088" max="3088" width="4" style="49"/>
    <col min="3089" max="3089" width="8" style="49" customWidth="1"/>
    <col min="3090" max="3090" width="4" style="49"/>
    <col min="3091" max="3091" width="11.5703125" style="49" customWidth="1"/>
    <col min="3092" max="3328" width="4" style="49"/>
    <col min="3329" max="3329" width="3.42578125" style="49" customWidth="1"/>
    <col min="3330" max="3330" width="29.42578125" style="49" customWidth="1"/>
    <col min="3331" max="3331" width="16.85546875" style="49" customWidth="1"/>
    <col min="3332" max="3335" width="12" style="49" customWidth="1"/>
    <col min="3336" max="3336" width="1.28515625" style="49" customWidth="1"/>
    <col min="3337" max="3337" width="1.140625" style="49" customWidth="1"/>
    <col min="3338" max="3338" width="10.42578125" style="49" customWidth="1"/>
    <col min="3339" max="3339" width="11.42578125" style="49" bestFit="1" customWidth="1"/>
    <col min="3340" max="3340" width="11.85546875" style="49" customWidth="1"/>
    <col min="3341" max="3341" width="8.7109375" style="49" customWidth="1"/>
    <col min="3342" max="3342" width="11.85546875" style="49" bestFit="1" customWidth="1"/>
    <col min="3343" max="3343" width="11.140625" style="49" customWidth="1"/>
    <col min="3344" max="3344" width="4" style="49"/>
    <col min="3345" max="3345" width="8" style="49" customWidth="1"/>
    <col min="3346" max="3346" width="4" style="49"/>
    <col min="3347" max="3347" width="11.5703125" style="49" customWidth="1"/>
    <col min="3348" max="3584" width="4" style="49"/>
    <col min="3585" max="3585" width="3.42578125" style="49" customWidth="1"/>
    <col min="3586" max="3586" width="29.42578125" style="49" customWidth="1"/>
    <col min="3587" max="3587" width="16.85546875" style="49" customWidth="1"/>
    <col min="3588" max="3591" width="12" style="49" customWidth="1"/>
    <col min="3592" max="3592" width="1.28515625" style="49" customWidth="1"/>
    <col min="3593" max="3593" width="1.140625" style="49" customWidth="1"/>
    <col min="3594" max="3594" width="10.42578125" style="49" customWidth="1"/>
    <col min="3595" max="3595" width="11.42578125" style="49" bestFit="1" customWidth="1"/>
    <col min="3596" max="3596" width="11.85546875" style="49" customWidth="1"/>
    <col min="3597" max="3597" width="8.7109375" style="49" customWidth="1"/>
    <col min="3598" max="3598" width="11.85546875" style="49" bestFit="1" customWidth="1"/>
    <col min="3599" max="3599" width="11.140625" style="49" customWidth="1"/>
    <col min="3600" max="3600" width="4" style="49"/>
    <col min="3601" max="3601" width="8" style="49" customWidth="1"/>
    <col min="3602" max="3602" width="4" style="49"/>
    <col min="3603" max="3603" width="11.5703125" style="49" customWidth="1"/>
    <col min="3604" max="3840" width="4" style="49"/>
    <col min="3841" max="3841" width="3.42578125" style="49" customWidth="1"/>
    <col min="3842" max="3842" width="29.42578125" style="49" customWidth="1"/>
    <col min="3843" max="3843" width="16.85546875" style="49" customWidth="1"/>
    <col min="3844" max="3847" width="12" style="49" customWidth="1"/>
    <col min="3848" max="3848" width="1.28515625" style="49" customWidth="1"/>
    <col min="3849" max="3849" width="1.140625" style="49" customWidth="1"/>
    <col min="3850" max="3850" width="10.42578125" style="49" customWidth="1"/>
    <col min="3851" max="3851" width="11.42578125" style="49" bestFit="1" customWidth="1"/>
    <col min="3852" max="3852" width="11.85546875" style="49" customWidth="1"/>
    <col min="3853" max="3853" width="8.7109375" style="49" customWidth="1"/>
    <col min="3854" max="3854" width="11.85546875" style="49" bestFit="1" customWidth="1"/>
    <col min="3855" max="3855" width="11.140625" style="49" customWidth="1"/>
    <col min="3856" max="3856" width="4" style="49"/>
    <col min="3857" max="3857" width="8" style="49" customWidth="1"/>
    <col min="3858" max="3858" width="4" style="49"/>
    <col min="3859" max="3859" width="11.5703125" style="49" customWidth="1"/>
    <col min="3860" max="4096" width="4" style="49"/>
    <col min="4097" max="4097" width="3.42578125" style="49" customWidth="1"/>
    <col min="4098" max="4098" width="29.42578125" style="49" customWidth="1"/>
    <col min="4099" max="4099" width="16.85546875" style="49" customWidth="1"/>
    <col min="4100" max="4103" width="12" style="49" customWidth="1"/>
    <col min="4104" max="4104" width="1.28515625" style="49" customWidth="1"/>
    <col min="4105" max="4105" width="1.140625" style="49" customWidth="1"/>
    <col min="4106" max="4106" width="10.42578125" style="49" customWidth="1"/>
    <col min="4107" max="4107" width="11.42578125" style="49" bestFit="1" customWidth="1"/>
    <col min="4108" max="4108" width="11.85546875" style="49" customWidth="1"/>
    <col min="4109" max="4109" width="8.7109375" style="49" customWidth="1"/>
    <col min="4110" max="4110" width="11.85546875" style="49" bestFit="1" customWidth="1"/>
    <col min="4111" max="4111" width="11.140625" style="49" customWidth="1"/>
    <col min="4112" max="4112" width="4" style="49"/>
    <col min="4113" max="4113" width="8" style="49" customWidth="1"/>
    <col min="4114" max="4114" width="4" style="49"/>
    <col min="4115" max="4115" width="11.5703125" style="49" customWidth="1"/>
    <col min="4116" max="4352" width="4" style="49"/>
    <col min="4353" max="4353" width="3.42578125" style="49" customWidth="1"/>
    <col min="4354" max="4354" width="29.42578125" style="49" customWidth="1"/>
    <col min="4355" max="4355" width="16.85546875" style="49" customWidth="1"/>
    <col min="4356" max="4359" width="12" style="49" customWidth="1"/>
    <col min="4360" max="4360" width="1.28515625" style="49" customWidth="1"/>
    <col min="4361" max="4361" width="1.140625" style="49" customWidth="1"/>
    <col min="4362" max="4362" width="10.42578125" style="49" customWidth="1"/>
    <col min="4363" max="4363" width="11.42578125" style="49" bestFit="1" customWidth="1"/>
    <col min="4364" max="4364" width="11.85546875" style="49" customWidth="1"/>
    <col min="4365" max="4365" width="8.7109375" style="49" customWidth="1"/>
    <col min="4366" max="4366" width="11.85546875" style="49" bestFit="1" customWidth="1"/>
    <col min="4367" max="4367" width="11.140625" style="49" customWidth="1"/>
    <col min="4368" max="4368" width="4" style="49"/>
    <col min="4369" max="4369" width="8" style="49" customWidth="1"/>
    <col min="4370" max="4370" width="4" style="49"/>
    <col min="4371" max="4371" width="11.5703125" style="49" customWidth="1"/>
    <col min="4372" max="4608" width="4" style="49"/>
    <col min="4609" max="4609" width="3.42578125" style="49" customWidth="1"/>
    <col min="4610" max="4610" width="29.42578125" style="49" customWidth="1"/>
    <col min="4611" max="4611" width="16.85546875" style="49" customWidth="1"/>
    <col min="4612" max="4615" width="12" style="49" customWidth="1"/>
    <col min="4616" max="4616" width="1.28515625" style="49" customWidth="1"/>
    <col min="4617" max="4617" width="1.140625" style="49" customWidth="1"/>
    <col min="4618" max="4618" width="10.42578125" style="49" customWidth="1"/>
    <col min="4619" max="4619" width="11.42578125" style="49" bestFit="1" customWidth="1"/>
    <col min="4620" max="4620" width="11.85546875" style="49" customWidth="1"/>
    <col min="4621" max="4621" width="8.7109375" style="49" customWidth="1"/>
    <col min="4622" max="4622" width="11.85546875" style="49" bestFit="1" customWidth="1"/>
    <col min="4623" max="4623" width="11.140625" style="49" customWidth="1"/>
    <col min="4624" max="4624" width="4" style="49"/>
    <col min="4625" max="4625" width="8" style="49" customWidth="1"/>
    <col min="4626" max="4626" width="4" style="49"/>
    <col min="4627" max="4627" width="11.5703125" style="49" customWidth="1"/>
    <col min="4628" max="4864" width="4" style="49"/>
    <col min="4865" max="4865" width="3.42578125" style="49" customWidth="1"/>
    <col min="4866" max="4866" width="29.42578125" style="49" customWidth="1"/>
    <col min="4867" max="4867" width="16.85546875" style="49" customWidth="1"/>
    <col min="4868" max="4871" width="12" style="49" customWidth="1"/>
    <col min="4872" max="4872" width="1.28515625" style="49" customWidth="1"/>
    <col min="4873" max="4873" width="1.140625" style="49" customWidth="1"/>
    <col min="4874" max="4874" width="10.42578125" style="49" customWidth="1"/>
    <col min="4875" max="4875" width="11.42578125" style="49" bestFit="1" customWidth="1"/>
    <col min="4876" max="4876" width="11.85546875" style="49" customWidth="1"/>
    <col min="4877" max="4877" width="8.7109375" style="49" customWidth="1"/>
    <col min="4878" max="4878" width="11.85546875" style="49" bestFit="1" customWidth="1"/>
    <col min="4879" max="4879" width="11.140625" style="49" customWidth="1"/>
    <col min="4880" max="4880" width="4" style="49"/>
    <col min="4881" max="4881" width="8" style="49" customWidth="1"/>
    <col min="4882" max="4882" width="4" style="49"/>
    <col min="4883" max="4883" width="11.5703125" style="49" customWidth="1"/>
    <col min="4884" max="5120" width="4" style="49"/>
    <col min="5121" max="5121" width="3.42578125" style="49" customWidth="1"/>
    <col min="5122" max="5122" width="29.42578125" style="49" customWidth="1"/>
    <col min="5123" max="5123" width="16.85546875" style="49" customWidth="1"/>
    <col min="5124" max="5127" width="12" style="49" customWidth="1"/>
    <col min="5128" max="5128" width="1.28515625" style="49" customWidth="1"/>
    <col min="5129" max="5129" width="1.140625" style="49" customWidth="1"/>
    <col min="5130" max="5130" width="10.42578125" style="49" customWidth="1"/>
    <col min="5131" max="5131" width="11.42578125" style="49" bestFit="1" customWidth="1"/>
    <col min="5132" max="5132" width="11.85546875" style="49" customWidth="1"/>
    <col min="5133" max="5133" width="8.7109375" style="49" customWidth="1"/>
    <col min="5134" max="5134" width="11.85546875" style="49" bestFit="1" customWidth="1"/>
    <col min="5135" max="5135" width="11.140625" style="49" customWidth="1"/>
    <col min="5136" max="5136" width="4" style="49"/>
    <col min="5137" max="5137" width="8" style="49" customWidth="1"/>
    <col min="5138" max="5138" width="4" style="49"/>
    <col min="5139" max="5139" width="11.5703125" style="49" customWidth="1"/>
    <col min="5140" max="5376" width="4" style="49"/>
    <col min="5377" max="5377" width="3.42578125" style="49" customWidth="1"/>
    <col min="5378" max="5378" width="29.42578125" style="49" customWidth="1"/>
    <col min="5379" max="5379" width="16.85546875" style="49" customWidth="1"/>
    <col min="5380" max="5383" width="12" style="49" customWidth="1"/>
    <col min="5384" max="5384" width="1.28515625" style="49" customWidth="1"/>
    <col min="5385" max="5385" width="1.140625" style="49" customWidth="1"/>
    <col min="5386" max="5386" width="10.42578125" style="49" customWidth="1"/>
    <col min="5387" max="5387" width="11.42578125" style="49" bestFit="1" customWidth="1"/>
    <col min="5388" max="5388" width="11.85546875" style="49" customWidth="1"/>
    <col min="5389" max="5389" width="8.7109375" style="49" customWidth="1"/>
    <col min="5390" max="5390" width="11.85546875" style="49" bestFit="1" customWidth="1"/>
    <col min="5391" max="5391" width="11.140625" style="49" customWidth="1"/>
    <col min="5392" max="5392" width="4" style="49"/>
    <col min="5393" max="5393" width="8" style="49" customWidth="1"/>
    <col min="5394" max="5394" width="4" style="49"/>
    <col min="5395" max="5395" width="11.5703125" style="49" customWidth="1"/>
    <col min="5396" max="5632" width="4" style="49"/>
    <col min="5633" max="5633" width="3.42578125" style="49" customWidth="1"/>
    <col min="5634" max="5634" width="29.42578125" style="49" customWidth="1"/>
    <col min="5635" max="5635" width="16.85546875" style="49" customWidth="1"/>
    <col min="5636" max="5639" width="12" style="49" customWidth="1"/>
    <col min="5640" max="5640" width="1.28515625" style="49" customWidth="1"/>
    <col min="5641" max="5641" width="1.140625" style="49" customWidth="1"/>
    <col min="5642" max="5642" width="10.42578125" style="49" customWidth="1"/>
    <col min="5643" max="5643" width="11.42578125" style="49" bestFit="1" customWidth="1"/>
    <col min="5644" max="5644" width="11.85546875" style="49" customWidth="1"/>
    <col min="5645" max="5645" width="8.7109375" style="49" customWidth="1"/>
    <col min="5646" max="5646" width="11.85546875" style="49" bestFit="1" customWidth="1"/>
    <col min="5647" max="5647" width="11.140625" style="49" customWidth="1"/>
    <col min="5648" max="5648" width="4" style="49"/>
    <col min="5649" max="5649" width="8" style="49" customWidth="1"/>
    <col min="5650" max="5650" width="4" style="49"/>
    <col min="5651" max="5651" width="11.5703125" style="49" customWidth="1"/>
    <col min="5652" max="5888" width="4" style="49"/>
    <col min="5889" max="5889" width="3.42578125" style="49" customWidth="1"/>
    <col min="5890" max="5890" width="29.42578125" style="49" customWidth="1"/>
    <col min="5891" max="5891" width="16.85546875" style="49" customWidth="1"/>
    <col min="5892" max="5895" width="12" style="49" customWidth="1"/>
    <col min="5896" max="5896" width="1.28515625" style="49" customWidth="1"/>
    <col min="5897" max="5897" width="1.140625" style="49" customWidth="1"/>
    <col min="5898" max="5898" width="10.42578125" style="49" customWidth="1"/>
    <col min="5899" max="5899" width="11.42578125" style="49" bestFit="1" customWidth="1"/>
    <col min="5900" max="5900" width="11.85546875" style="49" customWidth="1"/>
    <col min="5901" max="5901" width="8.7109375" style="49" customWidth="1"/>
    <col min="5902" max="5902" width="11.85546875" style="49" bestFit="1" customWidth="1"/>
    <col min="5903" max="5903" width="11.140625" style="49" customWidth="1"/>
    <col min="5904" max="5904" width="4" style="49"/>
    <col min="5905" max="5905" width="8" style="49" customWidth="1"/>
    <col min="5906" max="5906" width="4" style="49"/>
    <col min="5907" max="5907" width="11.5703125" style="49" customWidth="1"/>
    <col min="5908" max="6144" width="4" style="49"/>
    <col min="6145" max="6145" width="3.42578125" style="49" customWidth="1"/>
    <col min="6146" max="6146" width="29.42578125" style="49" customWidth="1"/>
    <col min="6147" max="6147" width="16.85546875" style="49" customWidth="1"/>
    <col min="6148" max="6151" width="12" style="49" customWidth="1"/>
    <col min="6152" max="6152" width="1.28515625" style="49" customWidth="1"/>
    <col min="6153" max="6153" width="1.140625" style="49" customWidth="1"/>
    <col min="6154" max="6154" width="10.42578125" style="49" customWidth="1"/>
    <col min="6155" max="6155" width="11.42578125" style="49" bestFit="1" customWidth="1"/>
    <col min="6156" max="6156" width="11.85546875" style="49" customWidth="1"/>
    <col min="6157" max="6157" width="8.7109375" style="49" customWidth="1"/>
    <col min="6158" max="6158" width="11.85546875" style="49" bestFit="1" customWidth="1"/>
    <col min="6159" max="6159" width="11.140625" style="49" customWidth="1"/>
    <col min="6160" max="6160" width="4" style="49"/>
    <col min="6161" max="6161" width="8" style="49" customWidth="1"/>
    <col min="6162" max="6162" width="4" style="49"/>
    <col min="6163" max="6163" width="11.5703125" style="49" customWidth="1"/>
    <col min="6164" max="6400" width="4" style="49"/>
    <col min="6401" max="6401" width="3.42578125" style="49" customWidth="1"/>
    <col min="6402" max="6402" width="29.42578125" style="49" customWidth="1"/>
    <col min="6403" max="6403" width="16.85546875" style="49" customWidth="1"/>
    <col min="6404" max="6407" width="12" style="49" customWidth="1"/>
    <col min="6408" max="6408" width="1.28515625" style="49" customWidth="1"/>
    <col min="6409" max="6409" width="1.140625" style="49" customWidth="1"/>
    <col min="6410" max="6410" width="10.42578125" style="49" customWidth="1"/>
    <col min="6411" max="6411" width="11.42578125" style="49" bestFit="1" customWidth="1"/>
    <col min="6412" max="6412" width="11.85546875" style="49" customWidth="1"/>
    <col min="6413" max="6413" width="8.7109375" style="49" customWidth="1"/>
    <col min="6414" max="6414" width="11.85546875" style="49" bestFit="1" customWidth="1"/>
    <col min="6415" max="6415" width="11.140625" style="49" customWidth="1"/>
    <col min="6416" max="6416" width="4" style="49"/>
    <col min="6417" max="6417" width="8" style="49" customWidth="1"/>
    <col min="6418" max="6418" width="4" style="49"/>
    <col min="6419" max="6419" width="11.5703125" style="49" customWidth="1"/>
    <col min="6420" max="6656" width="4" style="49"/>
    <col min="6657" max="6657" width="3.42578125" style="49" customWidth="1"/>
    <col min="6658" max="6658" width="29.42578125" style="49" customWidth="1"/>
    <col min="6659" max="6659" width="16.85546875" style="49" customWidth="1"/>
    <col min="6660" max="6663" width="12" style="49" customWidth="1"/>
    <col min="6664" max="6664" width="1.28515625" style="49" customWidth="1"/>
    <col min="6665" max="6665" width="1.140625" style="49" customWidth="1"/>
    <col min="6666" max="6666" width="10.42578125" style="49" customWidth="1"/>
    <col min="6667" max="6667" width="11.42578125" style="49" bestFit="1" customWidth="1"/>
    <col min="6668" max="6668" width="11.85546875" style="49" customWidth="1"/>
    <col min="6669" max="6669" width="8.7109375" style="49" customWidth="1"/>
    <col min="6670" max="6670" width="11.85546875" style="49" bestFit="1" customWidth="1"/>
    <col min="6671" max="6671" width="11.140625" style="49" customWidth="1"/>
    <col min="6672" max="6672" width="4" style="49"/>
    <col min="6673" max="6673" width="8" style="49" customWidth="1"/>
    <col min="6674" max="6674" width="4" style="49"/>
    <col min="6675" max="6675" width="11.5703125" style="49" customWidth="1"/>
    <col min="6676" max="6912" width="4" style="49"/>
    <col min="6913" max="6913" width="3.42578125" style="49" customWidth="1"/>
    <col min="6914" max="6914" width="29.42578125" style="49" customWidth="1"/>
    <col min="6915" max="6915" width="16.85546875" style="49" customWidth="1"/>
    <col min="6916" max="6919" width="12" style="49" customWidth="1"/>
    <col min="6920" max="6920" width="1.28515625" style="49" customWidth="1"/>
    <col min="6921" max="6921" width="1.140625" style="49" customWidth="1"/>
    <col min="6922" max="6922" width="10.42578125" style="49" customWidth="1"/>
    <col min="6923" max="6923" width="11.42578125" style="49" bestFit="1" customWidth="1"/>
    <col min="6924" max="6924" width="11.85546875" style="49" customWidth="1"/>
    <col min="6925" max="6925" width="8.7109375" style="49" customWidth="1"/>
    <col min="6926" max="6926" width="11.85546875" style="49" bestFit="1" customWidth="1"/>
    <col min="6927" max="6927" width="11.140625" style="49" customWidth="1"/>
    <col min="6928" max="6928" width="4" style="49"/>
    <col min="6929" max="6929" width="8" style="49" customWidth="1"/>
    <col min="6930" max="6930" width="4" style="49"/>
    <col min="6931" max="6931" width="11.5703125" style="49" customWidth="1"/>
    <col min="6932" max="7168" width="4" style="49"/>
    <col min="7169" max="7169" width="3.42578125" style="49" customWidth="1"/>
    <col min="7170" max="7170" width="29.42578125" style="49" customWidth="1"/>
    <col min="7171" max="7171" width="16.85546875" style="49" customWidth="1"/>
    <col min="7172" max="7175" width="12" style="49" customWidth="1"/>
    <col min="7176" max="7176" width="1.28515625" style="49" customWidth="1"/>
    <col min="7177" max="7177" width="1.140625" style="49" customWidth="1"/>
    <col min="7178" max="7178" width="10.42578125" style="49" customWidth="1"/>
    <col min="7179" max="7179" width="11.42578125" style="49" bestFit="1" customWidth="1"/>
    <col min="7180" max="7180" width="11.85546875" style="49" customWidth="1"/>
    <col min="7181" max="7181" width="8.7109375" style="49" customWidth="1"/>
    <col min="7182" max="7182" width="11.85546875" style="49" bestFit="1" customWidth="1"/>
    <col min="7183" max="7183" width="11.140625" style="49" customWidth="1"/>
    <col min="7184" max="7184" width="4" style="49"/>
    <col min="7185" max="7185" width="8" style="49" customWidth="1"/>
    <col min="7186" max="7186" width="4" style="49"/>
    <col min="7187" max="7187" width="11.5703125" style="49" customWidth="1"/>
    <col min="7188" max="7424" width="4" style="49"/>
    <col min="7425" max="7425" width="3.42578125" style="49" customWidth="1"/>
    <col min="7426" max="7426" width="29.42578125" style="49" customWidth="1"/>
    <col min="7427" max="7427" width="16.85546875" style="49" customWidth="1"/>
    <col min="7428" max="7431" width="12" style="49" customWidth="1"/>
    <col min="7432" max="7432" width="1.28515625" style="49" customWidth="1"/>
    <col min="7433" max="7433" width="1.140625" style="49" customWidth="1"/>
    <col min="7434" max="7434" width="10.42578125" style="49" customWidth="1"/>
    <col min="7435" max="7435" width="11.42578125" style="49" bestFit="1" customWidth="1"/>
    <col min="7436" max="7436" width="11.85546875" style="49" customWidth="1"/>
    <col min="7437" max="7437" width="8.7109375" style="49" customWidth="1"/>
    <col min="7438" max="7438" width="11.85546875" style="49" bestFit="1" customWidth="1"/>
    <col min="7439" max="7439" width="11.140625" style="49" customWidth="1"/>
    <col min="7440" max="7440" width="4" style="49"/>
    <col min="7441" max="7441" width="8" style="49" customWidth="1"/>
    <col min="7442" max="7442" width="4" style="49"/>
    <col min="7443" max="7443" width="11.5703125" style="49" customWidth="1"/>
    <col min="7444" max="7680" width="4" style="49"/>
    <col min="7681" max="7681" width="3.42578125" style="49" customWidth="1"/>
    <col min="7682" max="7682" width="29.42578125" style="49" customWidth="1"/>
    <col min="7683" max="7683" width="16.85546875" style="49" customWidth="1"/>
    <col min="7684" max="7687" width="12" style="49" customWidth="1"/>
    <col min="7688" max="7688" width="1.28515625" style="49" customWidth="1"/>
    <col min="7689" max="7689" width="1.140625" style="49" customWidth="1"/>
    <col min="7690" max="7690" width="10.42578125" style="49" customWidth="1"/>
    <col min="7691" max="7691" width="11.42578125" style="49" bestFit="1" customWidth="1"/>
    <col min="7692" max="7692" width="11.85546875" style="49" customWidth="1"/>
    <col min="7693" max="7693" width="8.7109375" style="49" customWidth="1"/>
    <col min="7694" max="7694" width="11.85546875" style="49" bestFit="1" customWidth="1"/>
    <col min="7695" max="7695" width="11.140625" style="49" customWidth="1"/>
    <col min="7696" max="7696" width="4" style="49"/>
    <col min="7697" max="7697" width="8" style="49" customWidth="1"/>
    <col min="7698" max="7698" width="4" style="49"/>
    <col min="7699" max="7699" width="11.5703125" style="49" customWidth="1"/>
    <col min="7700" max="7936" width="4" style="49"/>
    <col min="7937" max="7937" width="3.42578125" style="49" customWidth="1"/>
    <col min="7938" max="7938" width="29.42578125" style="49" customWidth="1"/>
    <col min="7939" max="7939" width="16.85546875" style="49" customWidth="1"/>
    <col min="7940" max="7943" width="12" style="49" customWidth="1"/>
    <col min="7944" max="7944" width="1.28515625" style="49" customWidth="1"/>
    <col min="7945" max="7945" width="1.140625" style="49" customWidth="1"/>
    <col min="7946" max="7946" width="10.42578125" style="49" customWidth="1"/>
    <col min="7947" max="7947" width="11.42578125" style="49" bestFit="1" customWidth="1"/>
    <col min="7948" max="7948" width="11.85546875" style="49" customWidth="1"/>
    <col min="7949" max="7949" width="8.7109375" style="49" customWidth="1"/>
    <col min="7950" max="7950" width="11.85546875" style="49" bestFit="1" customWidth="1"/>
    <col min="7951" max="7951" width="11.140625" style="49" customWidth="1"/>
    <col min="7952" max="7952" width="4" style="49"/>
    <col min="7953" max="7953" width="8" style="49" customWidth="1"/>
    <col min="7954" max="7954" width="4" style="49"/>
    <col min="7955" max="7955" width="11.5703125" style="49" customWidth="1"/>
    <col min="7956" max="8192" width="4" style="49"/>
    <col min="8193" max="8193" width="3.42578125" style="49" customWidth="1"/>
    <col min="8194" max="8194" width="29.42578125" style="49" customWidth="1"/>
    <col min="8195" max="8195" width="16.85546875" style="49" customWidth="1"/>
    <col min="8196" max="8199" width="12" style="49" customWidth="1"/>
    <col min="8200" max="8200" width="1.28515625" style="49" customWidth="1"/>
    <col min="8201" max="8201" width="1.140625" style="49" customWidth="1"/>
    <col min="8202" max="8202" width="10.42578125" style="49" customWidth="1"/>
    <col min="8203" max="8203" width="11.42578125" style="49" bestFit="1" customWidth="1"/>
    <col min="8204" max="8204" width="11.85546875" style="49" customWidth="1"/>
    <col min="8205" max="8205" width="8.7109375" style="49" customWidth="1"/>
    <col min="8206" max="8206" width="11.85546875" style="49" bestFit="1" customWidth="1"/>
    <col min="8207" max="8207" width="11.140625" style="49" customWidth="1"/>
    <col min="8208" max="8208" width="4" style="49"/>
    <col min="8209" max="8209" width="8" style="49" customWidth="1"/>
    <col min="8210" max="8210" width="4" style="49"/>
    <col min="8211" max="8211" width="11.5703125" style="49" customWidth="1"/>
    <col min="8212" max="8448" width="4" style="49"/>
    <col min="8449" max="8449" width="3.42578125" style="49" customWidth="1"/>
    <col min="8450" max="8450" width="29.42578125" style="49" customWidth="1"/>
    <col min="8451" max="8451" width="16.85546875" style="49" customWidth="1"/>
    <col min="8452" max="8455" width="12" style="49" customWidth="1"/>
    <col min="8456" max="8456" width="1.28515625" style="49" customWidth="1"/>
    <col min="8457" max="8457" width="1.140625" style="49" customWidth="1"/>
    <col min="8458" max="8458" width="10.42578125" style="49" customWidth="1"/>
    <col min="8459" max="8459" width="11.42578125" style="49" bestFit="1" customWidth="1"/>
    <col min="8460" max="8460" width="11.85546875" style="49" customWidth="1"/>
    <col min="8461" max="8461" width="8.7109375" style="49" customWidth="1"/>
    <col min="8462" max="8462" width="11.85546875" style="49" bestFit="1" customWidth="1"/>
    <col min="8463" max="8463" width="11.140625" style="49" customWidth="1"/>
    <col min="8464" max="8464" width="4" style="49"/>
    <col min="8465" max="8465" width="8" style="49" customWidth="1"/>
    <col min="8466" max="8466" width="4" style="49"/>
    <col min="8467" max="8467" width="11.5703125" style="49" customWidth="1"/>
    <col min="8468" max="8704" width="4" style="49"/>
    <col min="8705" max="8705" width="3.42578125" style="49" customWidth="1"/>
    <col min="8706" max="8706" width="29.42578125" style="49" customWidth="1"/>
    <col min="8707" max="8707" width="16.85546875" style="49" customWidth="1"/>
    <col min="8708" max="8711" width="12" style="49" customWidth="1"/>
    <col min="8712" max="8712" width="1.28515625" style="49" customWidth="1"/>
    <col min="8713" max="8713" width="1.140625" style="49" customWidth="1"/>
    <col min="8714" max="8714" width="10.42578125" style="49" customWidth="1"/>
    <col min="8715" max="8715" width="11.42578125" style="49" bestFit="1" customWidth="1"/>
    <col min="8716" max="8716" width="11.85546875" style="49" customWidth="1"/>
    <col min="8717" max="8717" width="8.7109375" style="49" customWidth="1"/>
    <col min="8718" max="8718" width="11.85546875" style="49" bestFit="1" customWidth="1"/>
    <col min="8719" max="8719" width="11.140625" style="49" customWidth="1"/>
    <col min="8720" max="8720" width="4" style="49"/>
    <col min="8721" max="8721" width="8" style="49" customWidth="1"/>
    <col min="8722" max="8722" width="4" style="49"/>
    <col min="8723" max="8723" width="11.5703125" style="49" customWidth="1"/>
    <col min="8724" max="8960" width="4" style="49"/>
    <col min="8961" max="8961" width="3.42578125" style="49" customWidth="1"/>
    <col min="8962" max="8962" width="29.42578125" style="49" customWidth="1"/>
    <col min="8963" max="8963" width="16.85546875" style="49" customWidth="1"/>
    <col min="8964" max="8967" width="12" style="49" customWidth="1"/>
    <col min="8968" max="8968" width="1.28515625" style="49" customWidth="1"/>
    <col min="8969" max="8969" width="1.140625" style="49" customWidth="1"/>
    <col min="8970" max="8970" width="10.42578125" style="49" customWidth="1"/>
    <col min="8971" max="8971" width="11.42578125" style="49" bestFit="1" customWidth="1"/>
    <col min="8972" max="8972" width="11.85546875" style="49" customWidth="1"/>
    <col min="8973" max="8973" width="8.7109375" style="49" customWidth="1"/>
    <col min="8974" max="8974" width="11.85546875" style="49" bestFit="1" customWidth="1"/>
    <col min="8975" max="8975" width="11.140625" style="49" customWidth="1"/>
    <col min="8976" max="8976" width="4" style="49"/>
    <col min="8977" max="8977" width="8" style="49" customWidth="1"/>
    <col min="8978" max="8978" width="4" style="49"/>
    <col min="8979" max="8979" width="11.5703125" style="49" customWidth="1"/>
    <col min="8980" max="9216" width="4" style="49"/>
    <col min="9217" max="9217" width="3.42578125" style="49" customWidth="1"/>
    <col min="9218" max="9218" width="29.42578125" style="49" customWidth="1"/>
    <col min="9219" max="9219" width="16.85546875" style="49" customWidth="1"/>
    <col min="9220" max="9223" width="12" style="49" customWidth="1"/>
    <col min="9224" max="9224" width="1.28515625" style="49" customWidth="1"/>
    <col min="9225" max="9225" width="1.140625" style="49" customWidth="1"/>
    <col min="9226" max="9226" width="10.42578125" style="49" customWidth="1"/>
    <col min="9227" max="9227" width="11.42578125" style="49" bestFit="1" customWidth="1"/>
    <col min="9228" max="9228" width="11.85546875" style="49" customWidth="1"/>
    <col min="9229" max="9229" width="8.7109375" style="49" customWidth="1"/>
    <col min="9230" max="9230" width="11.85546875" style="49" bestFit="1" customWidth="1"/>
    <col min="9231" max="9231" width="11.140625" style="49" customWidth="1"/>
    <col min="9232" max="9232" width="4" style="49"/>
    <col min="9233" max="9233" width="8" style="49" customWidth="1"/>
    <col min="9234" max="9234" width="4" style="49"/>
    <col min="9235" max="9235" width="11.5703125" style="49" customWidth="1"/>
    <col min="9236" max="9472" width="4" style="49"/>
    <col min="9473" max="9473" width="3.42578125" style="49" customWidth="1"/>
    <col min="9474" max="9474" width="29.42578125" style="49" customWidth="1"/>
    <col min="9475" max="9475" width="16.85546875" style="49" customWidth="1"/>
    <col min="9476" max="9479" width="12" style="49" customWidth="1"/>
    <col min="9480" max="9480" width="1.28515625" style="49" customWidth="1"/>
    <col min="9481" max="9481" width="1.140625" style="49" customWidth="1"/>
    <col min="9482" max="9482" width="10.42578125" style="49" customWidth="1"/>
    <col min="9483" max="9483" width="11.42578125" style="49" bestFit="1" customWidth="1"/>
    <col min="9484" max="9484" width="11.85546875" style="49" customWidth="1"/>
    <col min="9485" max="9485" width="8.7109375" style="49" customWidth="1"/>
    <col min="9486" max="9486" width="11.85546875" style="49" bestFit="1" customWidth="1"/>
    <col min="9487" max="9487" width="11.140625" style="49" customWidth="1"/>
    <col min="9488" max="9488" width="4" style="49"/>
    <col min="9489" max="9489" width="8" style="49" customWidth="1"/>
    <col min="9490" max="9490" width="4" style="49"/>
    <col min="9491" max="9491" width="11.5703125" style="49" customWidth="1"/>
    <col min="9492" max="9728" width="4" style="49"/>
    <col min="9729" max="9729" width="3.42578125" style="49" customWidth="1"/>
    <col min="9730" max="9730" width="29.42578125" style="49" customWidth="1"/>
    <col min="9731" max="9731" width="16.85546875" style="49" customWidth="1"/>
    <col min="9732" max="9735" width="12" style="49" customWidth="1"/>
    <col min="9736" max="9736" width="1.28515625" style="49" customWidth="1"/>
    <col min="9737" max="9737" width="1.140625" style="49" customWidth="1"/>
    <col min="9738" max="9738" width="10.42578125" style="49" customWidth="1"/>
    <col min="9739" max="9739" width="11.42578125" style="49" bestFit="1" customWidth="1"/>
    <col min="9740" max="9740" width="11.85546875" style="49" customWidth="1"/>
    <col min="9741" max="9741" width="8.7109375" style="49" customWidth="1"/>
    <col min="9742" max="9742" width="11.85546875" style="49" bestFit="1" customWidth="1"/>
    <col min="9743" max="9743" width="11.140625" style="49" customWidth="1"/>
    <col min="9744" max="9744" width="4" style="49"/>
    <col min="9745" max="9745" width="8" style="49" customWidth="1"/>
    <col min="9746" max="9746" width="4" style="49"/>
    <col min="9747" max="9747" width="11.5703125" style="49" customWidth="1"/>
    <col min="9748" max="9984" width="4" style="49"/>
    <col min="9985" max="9985" width="3.42578125" style="49" customWidth="1"/>
    <col min="9986" max="9986" width="29.42578125" style="49" customWidth="1"/>
    <col min="9987" max="9987" width="16.85546875" style="49" customWidth="1"/>
    <col min="9988" max="9991" width="12" style="49" customWidth="1"/>
    <col min="9992" max="9992" width="1.28515625" style="49" customWidth="1"/>
    <col min="9993" max="9993" width="1.140625" style="49" customWidth="1"/>
    <col min="9994" max="9994" width="10.42578125" style="49" customWidth="1"/>
    <col min="9995" max="9995" width="11.42578125" style="49" bestFit="1" customWidth="1"/>
    <col min="9996" max="9996" width="11.85546875" style="49" customWidth="1"/>
    <col min="9997" max="9997" width="8.7109375" style="49" customWidth="1"/>
    <col min="9998" max="9998" width="11.85546875" style="49" bestFit="1" customWidth="1"/>
    <col min="9999" max="9999" width="11.140625" style="49" customWidth="1"/>
    <col min="10000" max="10000" width="4" style="49"/>
    <col min="10001" max="10001" width="8" style="49" customWidth="1"/>
    <col min="10002" max="10002" width="4" style="49"/>
    <col min="10003" max="10003" width="11.5703125" style="49" customWidth="1"/>
    <col min="10004" max="10240" width="4" style="49"/>
    <col min="10241" max="10241" width="3.42578125" style="49" customWidth="1"/>
    <col min="10242" max="10242" width="29.42578125" style="49" customWidth="1"/>
    <col min="10243" max="10243" width="16.85546875" style="49" customWidth="1"/>
    <col min="10244" max="10247" width="12" style="49" customWidth="1"/>
    <col min="10248" max="10248" width="1.28515625" style="49" customWidth="1"/>
    <col min="10249" max="10249" width="1.140625" style="49" customWidth="1"/>
    <col min="10250" max="10250" width="10.42578125" style="49" customWidth="1"/>
    <col min="10251" max="10251" width="11.42578125" style="49" bestFit="1" customWidth="1"/>
    <col min="10252" max="10252" width="11.85546875" style="49" customWidth="1"/>
    <col min="10253" max="10253" width="8.7109375" style="49" customWidth="1"/>
    <col min="10254" max="10254" width="11.85546875" style="49" bestFit="1" customWidth="1"/>
    <col min="10255" max="10255" width="11.140625" style="49" customWidth="1"/>
    <col min="10256" max="10256" width="4" style="49"/>
    <col min="10257" max="10257" width="8" style="49" customWidth="1"/>
    <col min="10258" max="10258" width="4" style="49"/>
    <col min="10259" max="10259" width="11.5703125" style="49" customWidth="1"/>
    <col min="10260" max="10496" width="4" style="49"/>
    <col min="10497" max="10497" width="3.42578125" style="49" customWidth="1"/>
    <col min="10498" max="10498" width="29.42578125" style="49" customWidth="1"/>
    <col min="10499" max="10499" width="16.85546875" style="49" customWidth="1"/>
    <col min="10500" max="10503" width="12" style="49" customWidth="1"/>
    <col min="10504" max="10504" width="1.28515625" style="49" customWidth="1"/>
    <col min="10505" max="10505" width="1.140625" style="49" customWidth="1"/>
    <col min="10506" max="10506" width="10.42578125" style="49" customWidth="1"/>
    <col min="10507" max="10507" width="11.42578125" style="49" bestFit="1" customWidth="1"/>
    <col min="10508" max="10508" width="11.85546875" style="49" customWidth="1"/>
    <col min="10509" max="10509" width="8.7109375" style="49" customWidth="1"/>
    <col min="10510" max="10510" width="11.85546875" style="49" bestFit="1" customWidth="1"/>
    <col min="10511" max="10511" width="11.140625" style="49" customWidth="1"/>
    <col min="10512" max="10512" width="4" style="49"/>
    <col min="10513" max="10513" width="8" style="49" customWidth="1"/>
    <col min="10514" max="10514" width="4" style="49"/>
    <col min="10515" max="10515" width="11.5703125" style="49" customWidth="1"/>
    <col min="10516" max="10752" width="4" style="49"/>
    <col min="10753" max="10753" width="3.42578125" style="49" customWidth="1"/>
    <col min="10754" max="10754" width="29.42578125" style="49" customWidth="1"/>
    <col min="10755" max="10755" width="16.85546875" style="49" customWidth="1"/>
    <col min="10756" max="10759" width="12" style="49" customWidth="1"/>
    <col min="10760" max="10760" width="1.28515625" style="49" customWidth="1"/>
    <col min="10761" max="10761" width="1.140625" style="49" customWidth="1"/>
    <col min="10762" max="10762" width="10.42578125" style="49" customWidth="1"/>
    <col min="10763" max="10763" width="11.42578125" style="49" bestFit="1" customWidth="1"/>
    <col min="10764" max="10764" width="11.85546875" style="49" customWidth="1"/>
    <col min="10765" max="10765" width="8.7109375" style="49" customWidth="1"/>
    <col min="10766" max="10766" width="11.85546875" style="49" bestFit="1" customWidth="1"/>
    <col min="10767" max="10767" width="11.140625" style="49" customWidth="1"/>
    <col min="10768" max="10768" width="4" style="49"/>
    <col min="10769" max="10769" width="8" style="49" customWidth="1"/>
    <col min="10770" max="10770" width="4" style="49"/>
    <col min="10771" max="10771" width="11.5703125" style="49" customWidth="1"/>
    <col min="10772" max="11008" width="4" style="49"/>
    <col min="11009" max="11009" width="3.42578125" style="49" customWidth="1"/>
    <col min="11010" max="11010" width="29.42578125" style="49" customWidth="1"/>
    <col min="11011" max="11011" width="16.85546875" style="49" customWidth="1"/>
    <col min="11012" max="11015" width="12" style="49" customWidth="1"/>
    <col min="11016" max="11016" width="1.28515625" style="49" customWidth="1"/>
    <col min="11017" max="11017" width="1.140625" style="49" customWidth="1"/>
    <col min="11018" max="11018" width="10.42578125" style="49" customWidth="1"/>
    <col min="11019" max="11019" width="11.42578125" style="49" bestFit="1" customWidth="1"/>
    <col min="11020" max="11020" width="11.85546875" style="49" customWidth="1"/>
    <col min="11021" max="11021" width="8.7109375" style="49" customWidth="1"/>
    <col min="11022" max="11022" width="11.85546875" style="49" bestFit="1" customWidth="1"/>
    <col min="11023" max="11023" width="11.140625" style="49" customWidth="1"/>
    <col min="11024" max="11024" width="4" style="49"/>
    <col min="11025" max="11025" width="8" style="49" customWidth="1"/>
    <col min="11026" max="11026" width="4" style="49"/>
    <col min="11027" max="11027" width="11.5703125" style="49" customWidth="1"/>
    <col min="11028" max="11264" width="4" style="49"/>
    <col min="11265" max="11265" width="3.42578125" style="49" customWidth="1"/>
    <col min="11266" max="11266" width="29.42578125" style="49" customWidth="1"/>
    <col min="11267" max="11267" width="16.85546875" style="49" customWidth="1"/>
    <col min="11268" max="11271" width="12" style="49" customWidth="1"/>
    <col min="11272" max="11272" width="1.28515625" style="49" customWidth="1"/>
    <col min="11273" max="11273" width="1.140625" style="49" customWidth="1"/>
    <col min="11274" max="11274" width="10.42578125" style="49" customWidth="1"/>
    <col min="11275" max="11275" width="11.42578125" style="49" bestFit="1" customWidth="1"/>
    <col min="11276" max="11276" width="11.85546875" style="49" customWidth="1"/>
    <col min="11277" max="11277" width="8.7109375" style="49" customWidth="1"/>
    <col min="11278" max="11278" width="11.85546875" style="49" bestFit="1" customWidth="1"/>
    <col min="11279" max="11279" width="11.140625" style="49" customWidth="1"/>
    <col min="11280" max="11280" width="4" style="49"/>
    <col min="11281" max="11281" width="8" style="49" customWidth="1"/>
    <col min="11282" max="11282" width="4" style="49"/>
    <col min="11283" max="11283" width="11.5703125" style="49" customWidth="1"/>
    <col min="11284" max="11520" width="4" style="49"/>
    <col min="11521" max="11521" width="3.42578125" style="49" customWidth="1"/>
    <col min="11522" max="11522" width="29.42578125" style="49" customWidth="1"/>
    <col min="11523" max="11523" width="16.85546875" style="49" customWidth="1"/>
    <col min="11524" max="11527" width="12" style="49" customWidth="1"/>
    <col min="11528" max="11528" width="1.28515625" style="49" customWidth="1"/>
    <col min="11529" max="11529" width="1.140625" style="49" customWidth="1"/>
    <col min="11530" max="11530" width="10.42578125" style="49" customWidth="1"/>
    <col min="11531" max="11531" width="11.42578125" style="49" bestFit="1" customWidth="1"/>
    <col min="11532" max="11532" width="11.85546875" style="49" customWidth="1"/>
    <col min="11533" max="11533" width="8.7109375" style="49" customWidth="1"/>
    <col min="11534" max="11534" width="11.85546875" style="49" bestFit="1" customWidth="1"/>
    <col min="11535" max="11535" width="11.140625" style="49" customWidth="1"/>
    <col min="11536" max="11536" width="4" style="49"/>
    <col min="11537" max="11537" width="8" style="49" customWidth="1"/>
    <col min="11538" max="11538" width="4" style="49"/>
    <col min="11539" max="11539" width="11.5703125" style="49" customWidth="1"/>
    <col min="11540" max="11776" width="4" style="49"/>
    <col min="11777" max="11777" width="3.42578125" style="49" customWidth="1"/>
    <col min="11778" max="11778" width="29.42578125" style="49" customWidth="1"/>
    <col min="11779" max="11779" width="16.85546875" style="49" customWidth="1"/>
    <col min="11780" max="11783" width="12" style="49" customWidth="1"/>
    <col min="11784" max="11784" width="1.28515625" style="49" customWidth="1"/>
    <col min="11785" max="11785" width="1.140625" style="49" customWidth="1"/>
    <col min="11786" max="11786" width="10.42578125" style="49" customWidth="1"/>
    <col min="11787" max="11787" width="11.42578125" style="49" bestFit="1" customWidth="1"/>
    <col min="11788" max="11788" width="11.85546875" style="49" customWidth="1"/>
    <col min="11789" max="11789" width="8.7109375" style="49" customWidth="1"/>
    <col min="11790" max="11790" width="11.85546875" style="49" bestFit="1" customWidth="1"/>
    <col min="11791" max="11791" width="11.140625" style="49" customWidth="1"/>
    <col min="11792" max="11792" width="4" style="49"/>
    <col min="11793" max="11793" width="8" style="49" customWidth="1"/>
    <col min="11794" max="11794" width="4" style="49"/>
    <col min="11795" max="11795" width="11.5703125" style="49" customWidth="1"/>
    <col min="11796" max="12032" width="4" style="49"/>
    <col min="12033" max="12033" width="3.42578125" style="49" customWidth="1"/>
    <col min="12034" max="12034" width="29.42578125" style="49" customWidth="1"/>
    <col min="12035" max="12035" width="16.85546875" style="49" customWidth="1"/>
    <col min="12036" max="12039" width="12" style="49" customWidth="1"/>
    <col min="12040" max="12040" width="1.28515625" style="49" customWidth="1"/>
    <col min="12041" max="12041" width="1.140625" style="49" customWidth="1"/>
    <col min="12042" max="12042" width="10.42578125" style="49" customWidth="1"/>
    <col min="12043" max="12043" width="11.42578125" style="49" bestFit="1" customWidth="1"/>
    <col min="12044" max="12044" width="11.85546875" style="49" customWidth="1"/>
    <col min="12045" max="12045" width="8.7109375" style="49" customWidth="1"/>
    <col min="12046" max="12046" width="11.85546875" style="49" bestFit="1" customWidth="1"/>
    <col min="12047" max="12047" width="11.140625" style="49" customWidth="1"/>
    <col min="12048" max="12048" width="4" style="49"/>
    <col min="12049" max="12049" width="8" style="49" customWidth="1"/>
    <col min="12050" max="12050" width="4" style="49"/>
    <col min="12051" max="12051" width="11.5703125" style="49" customWidth="1"/>
    <col min="12052" max="12288" width="4" style="49"/>
    <col min="12289" max="12289" width="3.42578125" style="49" customWidth="1"/>
    <col min="12290" max="12290" width="29.42578125" style="49" customWidth="1"/>
    <col min="12291" max="12291" width="16.85546875" style="49" customWidth="1"/>
    <col min="12292" max="12295" width="12" style="49" customWidth="1"/>
    <col min="12296" max="12296" width="1.28515625" style="49" customWidth="1"/>
    <col min="12297" max="12297" width="1.140625" style="49" customWidth="1"/>
    <col min="12298" max="12298" width="10.42578125" style="49" customWidth="1"/>
    <col min="12299" max="12299" width="11.42578125" style="49" bestFit="1" customWidth="1"/>
    <col min="12300" max="12300" width="11.85546875" style="49" customWidth="1"/>
    <col min="12301" max="12301" width="8.7109375" style="49" customWidth="1"/>
    <col min="12302" max="12302" width="11.85546875" style="49" bestFit="1" customWidth="1"/>
    <col min="12303" max="12303" width="11.140625" style="49" customWidth="1"/>
    <col min="12304" max="12304" width="4" style="49"/>
    <col min="12305" max="12305" width="8" style="49" customWidth="1"/>
    <col min="12306" max="12306" width="4" style="49"/>
    <col min="12307" max="12307" width="11.5703125" style="49" customWidth="1"/>
    <col min="12308" max="12544" width="4" style="49"/>
    <col min="12545" max="12545" width="3.42578125" style="49" customWidth="1"/>
    <col min="12546" max="12546" width="29.42578125" style="49" customWidth="1"/>
    <col min="12547" max="12547" width="16.85546875" style="49" customWidth="1"/>
    <col min="12548" max="12551" width="12" style="49" customWidth="1"/>
    <col min="12552" max="12552" width="1.28515625" style="49" customWidth="1"/>
    <col min="12553" max="12553" width="1.140625" style="49" customWidth="1"/>
    <col min="12554" max="12554" width="10.42578125" style="49" customWidth="1"/>
    <col min="12555" max="12555" width="11.42578125" style="49" bestFit="1" customWidth="1"/>
    <col min="12556" max="12556" width="11.85546875" style="49" customWidth="1"/>
    <col min="12557" max="12557" width="8.7109375" style="49" customWidth="1"/>
    <col min="12558" max="12558" width="11.85546875" style="49" bestFit="1" customWidth="1"/>
    <col min="12559" max="12559" width="11.140625" style="49" customWidth="1"/>
    <col min="12560" max="12560" width="4" style="49"/>
    <col min="12561" max="12561" width="8" style="49" customWidth="1"/>
    <col min="12562" max="12562" width="4" style="49"/>
    <col min="12563" max="12563" width="11.5703125" style="49" customWidth="1"/>
    <col min="12564" max="12800" width="4" style="49"/>
    <col min="12801" max="12801" width="3.42578125" style="49" customWidth="1"/>
    <col min="12802" max="12802" width="29.42578125" style="49" customWidth="1"/>
    <col min="12803" max="12803" width="16.85546875" style="49" customWidth="1"/>
    <col min="12804" max="12807" width="12" style="49" customWidth="1"/>
    <col min="12808" max="12808" width="1.28515625" style="49" customWidth="1"/>
    <col min="12809" max="12809" width="1.140625" style="49" customWidth="1"/>
    <col min="12810" max="12810" width="10.42578125" style="49" customWidth="1"/>
    <col min="12811" max="12811" width="11.42578125" style="49" bestFit="1" customWidth="1"/>
    <col min="12812" max="12812" width="11.85546875" style="49" customWidth="1"/>
    <col min="12813" max="12813" width="8.7109375" style="49" customWidth="1"/>
    <col min="12814" max="12814" width="11.85546875" style="49" bestFit="1" customWidth="1"/>
    <col min="12815" max="12815" width="11.140625" style="49" customWidth="1"/>
    <col min="12816" max="12816" width="4" style="49"/>
    <col min="12817" max="12817" width="8" style="49" customWidth="1"/>
    <col min="12818" max="12818" width="4" style="49"/>
    <col min="12819" max="12819" width="11.5703125" style="49" customWidth="1"/>
    <col min="12820" max="13056" width="4" style="49"/>
    <col min="13057" max="13057" width="3.42578125" style="49" customWidth="1"/>
    <col min="13058" max="13058" width="29.42578125" style="49" customWidth="1"/>
    <col min="13059" max="13059" width="16.85546875" style="49" customWidth="1"/>
    <col min="13060" max="13063" width="12" style="49" customWidth="1"/>
    <col min="13064" max="13064" width="1.28515625" style="49" customWidth="1"/>
    <col min="13065" max="13065" width="1.140625" style="49" customWidth="1"/>
    <col min="13066" max="13066" width="10.42578125" style="49" customWidth="1"/>
    <col min="13067" max="13067" width="11.42578125" style="49" bestFit="1" customWidth="1"/>
    <col min="13068" max="13068" width="11.85546875" style="49" customWidth="1"/>
    <col min="13069" max="13069" width="8.7109375" style="49" customWidth="1"/>
    <col min="13070" max="13070" width="11.85546875" style="49" bestFit="1" customWidth="1"/>
    <col min="13071" max="13071" width="11.140625" style="49" customWidth="1"/>
    <col min="13072" max="13072" width="4" style="49"/>
    <col min="13073" max="13073" width="8" style="49" customWidth="1"/>
    <col min="13074" max="13074" width="4" style="49"/>
    <col min="13075" max="13075" width="11.5703125" style="49" customWidth="1"/>
    <col min="13076" max="13312" width="4" style="49"/>
    <col min="13313" max="13313" width="3.42578125" style="49" customWidth="1"/>
    <col min="13314" max="13314" width="29.42578125" style="49" customWidth="1"/>
    <col min="13315" max="13315" width="16.85546875" style="49" customWidth="1"/>
    <col min="13316" max="13319" width="12" style="49" customWidth="1"/>
    <col min="13320" max="13320" width="1.28515625" style="49" customWidth="1"/>
    <col min="13321" max="13321" width="1.140625" style="49" customWidth="1"/>
    <col min="13322" max="13322" width="10.42578125" style="49" customWidth="1"/>
    <col min="13323" max="13323" width="11.42578125" style="49" bestFit="1" customWidth="1"/>
    <col min="13324" max="13324" width="11.85546875" style="49" customWidth="1"/>
    <col min="13325" max="13325" width="8.7109375" style="49" customWidth="1"/>
    <col min="13326" max="13326" width="11.85546875" style="49" bestFit="1" customWidth="1"/>
    <col min="13327" max="13327" width="11.140625" style="49" customWidth="1"/>
    <col min="13328" max="13328" width="4" style="49"/>
    <col min="13329" max="13329" width="8" style="49" customWidth="1"/>
    <col min="13330" max="13330" width="4" style="49"/>
    <col min="13331" max="13331" width="11.5703125" style="49" customWidth="1"/>
    <col min="13332" max="13568" width="4" style="49"/>
    <col min="13569" max="13569" width="3.42578125" style="49" customWidth="1"/>
    <col min="13570" max="13570" width="29.42578125" style="49" customWidth="1"/>
    <col min="13571" max="13571" width="16.85546875" style="49" customWidth="1"/>
    <col min="13572" max="13575" width="12" style="49" customWidth="1"/>
    <col min="13576" max="13576" width="1.28515625" style="49" customWidth="1"/>
    <col min="13577" max="13577" width="1.140625" style="49" customWidth="1"/>
    <col min="13578" max="13578" width="10.42578125" style="49" customWidth="1"/>
    <col min="13579" max="13579" width="11.42578125" style="49" bestFit="1" customWidth="1"/>
    <col min="13580" max="13580" width="11.85546875" style="49" customWidth="1"/>
    <col min="13581" max="13581" width="8.7109375" style="49" customWidth="1"/>
    <col min="13582" max="13582" width="11.85546875" style="49" bestFit="1" customWidth="1"/>
    <col min="13583" max="13583" width="11.140625" style="49" customWidth="1"/>
    <col min="13584" max="13584" width="4" style="49"/>
    <col min="13585" max="13585" width="8" style="49" customWidth="1"/>
    <col min="13586" max="13586" width="4" style="49"/>
    <col min="13587" max="13587" width="11.5703125" style="49" customWidth="1"/>
    <col min="13588" max="13824" width="4" style="49"/>
    <col min="13825" max="13825" width="3.42578125" style="49" customWidth="1"/>
    <col min="13826" max="13826" width="29.42578125" style="49" customWidth="1"/>
    <col min="13827" max="13827" width="16.85546875" style="49" customWidth="1"/>
    <col min="13828" max="13831" width="12" style="49" customWidth="1"/>
    <col min="13832" max="13832" width="1.28515625" style="49" customWidth="1"/>
    <col min="13833" max="13833" width="1.140625" style="49" customWidth="1"/>
    <col min="13834" max="13834" width="10.42578125" style="49" customWidth="1"/>
    <col min="13835" max="13835" width="11.42578125" style="49" bestFit="1" customWidth="1"/>
    <col min="13836" max="13836" width="11.85546875" style="49" customWidth="1"/>
    <col min="13837" max="13837" width="8.7109375" style="49" customWidth="1"/>
    <col min="13838" max="13838" width="11.85546875" style="49" bestFit="1" customWidth="1"/>
    <col min="13839" max="13839" width="11.140625" style="49" customWidth="1"/>
    <col min="13840" max="13840" width="4" style="49"/>
    <col min="13841" max="13841" width="8" style="49" customWidth="1"/>
    <col min="13842" max="13842" width="4" style="49"/>
    <col min="13843" max="13843" width="11.5703125" style="49" customWidth="1"/>
    <col min="13844" max="14080" width="4" style="49"/>
    <col min="14081" max="14081" width="3.42578125" style="49" customWidth="1"/>
    <col min="14082" max="14082" width="29.42578125" style="49" customWidth="1"/>
    <col min="14083" max="14083" width="16.85546875" style="49" customWidth="1"/>
    <col min="14084" max="14087" width="12" style="49" customWidth="1"/>
    <col min="14088" max="14088" width="1.28515625" style="49" customWidth="1"/>
    <col min="14089" max="14089" width="1.140625" style="49" customWidth="1"/>
    <col min="14090" max="14090" width="10.42578125" style="49" customWidth="1"/>
    <col min="14091" max="14091" width="11.42578125" style="49" bestFit="1" customWidth="1"/>
    <col min="14092" max="14092" width="11.85546875" style="49" customWidth="1"/>
    <col min="14093" max="14093" width="8.7109375" style="49" customWidth="1"/>
    <col min="14094" max="14094" width="11.85546875" style="49" bestFit="1" customWidth="1"/>
    <col min="14095" max="14095" width="11.140625" style="49" customWidth="1"/>
    <col min="14096" max="14096" width="4" style="49"/>
    <col min="14097" max="14097" width="8" style="49" customWidth="1"/>
    <col min="14098" max="14098" width="4" style="49"/>
    <col min="14099" max="14099" width="11.5703125" style="49" customWidth="1"/>
    <col min="14100" max="14336" width="4" style="49"/>
    <col min="14337" max="14337" width="3.42578125" style="49" customWidth="1"/>
    <col min="14338" max="14338" width="29.42578125" style="49" customWidth="1"/>
    <col min="14339" max="14339" width="16.85546875" style="49" customWidth="1"/>
    <col min="14340" max="14343" width="12" style="49" customWidth="1"/>
    <col min="14344" max="14344" width="1.28515625" style="49" customWidth="1"/>
    <col min="14345" max="14345" width="1.140625" style="49" customWidth="1"/>
    <col min="14346" max="14346" width="10.42578125" style="49" customWidth="1"/>
    <col min="14347" max="14347" width="11.42578125" style="49" bestFit="1" customWidth="1"/>
    <col min="14348" max="14348" width="11.85546875" style="49" customWidth="1"/>
    <col min="14349" max="14349" width="8.7109375" style="49" customWidth="1"/>
    <col min="14350" max="14350" width="11.85546875" style="49" bestFit="1" customWidth="1"/>
    <col min="14351" max="14351" width="11.140625" style="49" customWidth="1"/>
    <col min="14352" max="14352" width="4" style="49"/>
    <col min="14353" max="14353" width="8" style="49" customWidth="1"/>
    <col min="14354" max="14354" width="4" style="49"/>
    <col min="14355" max="14355" width="11.5703125" style="49" customWidth="1"/>
    <col min="14356" max="14592" width="4" style="49"/>
    <col min="14593" max="14593" width="3.42578125" style="49" customWidth="1"/>
    <col min="14594" max="14594" width="29.42578125" style="49" customWidth="1"/>
    <col min="14595" max="14595" width="16.85546875" style="49" customWidth="1"/>
    <col min="14596" max="14599" width="12" style="49" customWidth="1"/>
    <col min="14600" max="14600" width="1.28515625" style="49" customWidth="1"/>
    <col min="14601" max="14601" width="1.140625" style="49" customWidth="1"/>
    <col min="14602" max="14602" width="10.42578125" style="49" customWidth="1"/>
    <col min="14603" max="14603" width="11.42578125" style="49" bestFit="1" customWidth="1"/>
    <col min="14604" max="14604" width="11.85546875" style="49" customWidth="1"/>
    <col min="14605" max="14605" width="8.7109375" style="49" customWidth="1"/>
    <col min="14606" max="14606" width="11.85546875" style="49" bestFit="1" customWidth="1"/>
    <col min="14607" max="14607" width="11.140625" style="49" customWidth="1"/>
    <col min="14608" max="14608" width="4" style="49"/>
    <col min="14609" max="14609" width="8" style="49" customWidth="1"/>
    <col min="14610" max="14610" width="4" style="49"/>
    <col min="14611" max="14611" width="11.5703125" style="49" customWidth="1"/>
    <col min="14612" max="14848" width="4" style="49"/>
    <col min="14849" max="14849" width="3.42578125" style="49" customWidth="1"/>
    <col min="14850" max="14850" width="29.42578125" style="49" customWidth="1"/>
    <col min="14851" max="14851" width="16.85546875" style="49" customWidth="1"/>
    <col min="14852" max="14855" width="12" style="49" customWidth="1"/>
    <col min="14856" max="14856" width="1.28515625" style="49" customWidth="1"/>
    <col min="14857" max="14857" width="1.140625" style="49" customWidth="1"/>
    <col min="14858" max="14858" width="10.42578125" style="49" customWidth="1"/>
    <col min="14859" max="14859" width="11.42578125" style="49" bestFit="1" customWidth="1"/>
    <col min="14860" max="14860" width="11.85546875" style="49" customWidth="1"/>
    <col min="14861" max="14861" width="8.7109375" style="49" customWidth="1"/>
    <col min="14862" max="14862" width="11.85546875" style="49" bestFit="1" customWidth="1"/>
    <col min="14863" max="14863" width="11.140625" style="49" customWidth="1"/>
    <col min="14864" max="14864" width="4" style="49"/>
    <col min="14865" max="14865" width="8" style="49" customWidth="1"/>
    <col min="14866" max="14866" width="4" style="49"/>
    <col min="14867" max="14867" width="11.5703125" style="49" customWidth="1"/>
    <col min="14868" max="15104" width="4" style="49"/>
    <col min="15105" max="15105" width="3.42578125" style="49" customWidth="1"/>
    <col min="15106" max="15106" width="29.42578125" style="49" customWidth="1"/>
    <col min="15107" max="15107" width="16.85546875" style="49" customWidth="1"/>
    <col min="15108" max="15111" width="12" style="49" customWidth="1"/>
    <col min="15112" max="15112" width="1.28515625" style="49" customWidth="1"/>
    <col min="15113" max="15113" width="1.140625" style="49" customWidth="1"/>
    <col min="15114" max="15114" width="10.42578125" style="49" customWidth="1"/>
    <col min="15115" max="15115" width="11.42578125" style="49" bestFit="1" customWidth="1"/>
    <col min="15116" max="15116" width="11.85546875" style="49" customWidth="1"/>
    <col min="15117" max="15117" width="8.7109375" style="49" customWidth="1"/>
    <col min="15118" max="15118" width="11.85546875" style="49" bestFit="1" customWidth="1"/>
    <col min="15119" max="15119" width="11.140625" style="49" customWidth="1"/>
    <col min="15120" max="15120" width="4" style="49"/>
    <col min="15121" max="15121" width="8" style="49" customWidth="1"/>
    <col min="15122" max="15122" width="4" style="49"/>
    <col min="15123" max="15123" width="11.5703125" style="49" customWidth="1"/>
    <col min="15124" max="15360" width="4" style="49"/>
    <col min="15361" max="15361" width="3.42578125" style="49" customWidth="1"/>
    <col min="15362" max="15362" width="29.42578125" style="49" customWidth="1"/>
    <col min="15363" max="15363" width="16.85546875" style="49" customWidth="1"/>
    <col min="15364" max="15367" width="12" style="49" customWidth="1"/>
    <col min="15368" max="15368" width="1.28515625" style="49" customWidth="1"/>
    <col min="15369" max="15369" width="1.140625" style="49" customWidth="1"/>
    <col min="15370" max="15370" width="10.42578125" style="49" customWidth="1"/>
    <col min="15371" max="15371" width="11.42578125" style="49" bestFit="1" customWidth="1"/>
    <col min="15372" max="15372" width="11.85546875" style="49" customWidth="1"/>
    <col min="15373" max="15373" width="8.7109375" style="49" customWidth="1"/>
    <col min="15374" max="15374" width="11.85546875" style="49" bestFit="1" customWidth="1"/>
    <col min="15375" max="15375" width="11.140625" style="49" customWidth="1"/>
    <col min="15376" max="15376" width="4" style="49"/>
    <col min="15377" max="15377" width="8" style="49" customWidth="1"/>
    <col min="15378" max="15378" width="4" style="49"/>
    <col min="15379" max="15379" width="11.5703125" style="49" customWidth="1"/>
    <col min="15380" max="15616" width="4" style="49"/>
    <col min="15617" max="15617" width="3.42578125" style="49" customWidth="1"/>
    <col min="15618" max="15618" width="29.42578125" style="49" customWidth="1"/>
    <col min="15619" max="15619" width="16.85546875" style="49" customWidth="1"/>
    <col min="15620" max="15623" width="12" style="49" customWidth="1"/>
    <col min="15624" max="15624" width="1.28515625" style="49" customWidth="1"/>
    <col min="15625" max="15625" width="1.140625" style="49" customWidth="1"/>
    <col min="15626" max="15626" width="10.42578125" style="49" customWidth="1"/>
    <col min="15627" max="15627" width="11.42578125" style="49" bestFit="1" customWidth="1"/>
    <col min="15628" max="15628" width="11.85546875" style="49" customWidth="1"/>
    <col min="15629" max="15629" width="8.7109375" style="49" customWidth="1"/>
    <col min="15630" max="15630" width="11.85546875" style="49" bestFit="1" customWidth="1"/>
    <col min="15631" max="15631" width="11.140625" style="49" customWidth="1"/>
    <col min="15632" max="15632" width="4" style="49"/>
    <col min="15633" max="15633" width="8" style="49" customWidth="1"/>
    <col min="15634" max="15634" width="4" style="49"/>
    <col min="15635" max="15635" width="11.5703125" style="49" customWidth="1"/>
    <col min="15636" max="15872" width="4" style="49"/>
    <col min="15873" max="15873" width="3.42578125" style="49" customWidth="1"/>
    <col min="15874" max="15874" width="29.42578125" style="49" customWidth="1"/>
    <col min="15875" max="15875" width="16.85546875" style="49" customWidth="1"/>
    <col min="15876" max="15879" width="12" style="49" customWidth="1"/>
    <col min="15880" max="15880" width="1.28515625" style="49" customWidth="1"/>
    <col min="15881" max="15881" width="1.140625" style="49" customWidth="1"/>
    <col min="15882" max="15882" width="10.42578125" style="49" customWidth="1"/>
    <col min="15883" max="15883" width="11.42578125" style="49" bestFit="1" customWidth="1"/>
    <col min="15884" max="15884" width="11.85546875" style="49" customWidth="1"/>
    <col min="15885" max="15885" width="8.7109375" style="49" customWidth="1"/>
    <col min="15886" max="15886" width="11.85546875" style="49" bestFit="1" customWidth="1"/>
    <col min="15887" max="15887" width="11.140625" style="49" customWidth="1"/>
    <col min="15888" max="15888" width="4" style="49"/>
    <col min="15889" max="15889" width="8" style="49" customWidth="1"/>
    <col min="15890" max="15890" width="4" style="49"/>
    <col min="15891" max="15891" width="11.5703125" style="49" customWidth="1"/>
    <col min="15892" max="16128" width="4" style="49"/>
    <col min="16129" max="16129" width="3.42578125" style="49" customWidth="1"/>
    <col min="16130" max="16130" width="29.42578125" style="49" customWidth="1"/>
    <col min="16131" max="16131" width="16.85546875" style="49" customWidth="1"/>
    <col min="16132" max="16135" width="12" style="49" customWidth="1"/>
    <col min="16136" max="16136" width="1.28515625" style="49" customWidth="1"/>
    <col min="16137" max="16137" width="1.140625" style="49" customWidth="1"/>
    <col min="16138" max="16138" width="10.42578125" style="49" customWidth="1"/>
    <col min="16139" max="16139" width="11.42578125" style="49" bestFit="1" customWidth="1"/>
    <col min="16140" max="16140" width="11.85546875" style="49" customWidth="1"/>
    <col min="16141" max="16141" width="8.7109375" style="49" customWidth="1"/>
    <col min="16142" max="16142" width="11.85546875" style="49" bestFit="1" customWidth="1"/>
    <col min="16143" max="16143" width="11.140625" style="49" customWidth="1"/>
    <col min="16144" max="16144" width="4" style="49"/>
    <col min="16145" max="16145" width="8" style="49" customWidth="1"/>
    <col min="16146" max="16146" width="4" style="49"/>
    <col min="16147" max="16147" width="11.5703125" style="49" customWidth="1"/>
    <col min="16148" max="16384" width="4" style="49"/>
  </cols>
  <sheetData>
    <row r="1" spans="1:17">
      <c r="F1" s="49"/>
      <c r="I1" s="49"/>
      <c r="J1" s="50"/>
      <c r="O1" s="51"/>
    </row>
    <row r="2" spans="1:17" ht="11.25" customHeight="1">
      <c r="C2" s="390" t="s">
        <v>190</v>
      </c>
      <c r="D2" s="390"/>
      <c r="E2" s="390"/>
      <c r="F2" s="390"/>
      <c r="G2" s="390"/>
      <c r="H2" s="390"/>
      <c r="I2" s="390"/>
      <c r="J2" s="52"/>
      <c r="K2" s="390" t="s">
        <v>80</v>
      </c>
      <c r="L2" s="390"/>
      <c r="M2" s="51"/>
      <c r="O2" s="53"/>
    </row>
    <row r="3" spans="1:17">
      <c r="B3" s="54"/>
      <c r="C3" s="391" t="s">
        <v>191</v>
      </c>
      <c r="D3" s="391"/>
      <c r="E3" s="391"/>
      <c r="F3" s="55"/>
      <c r="G3" s="391" t="s">
        <v>219</v>
      </c>
      <c r="H3" s="391"/>
      <c r="I3" s="391"/>
      <c r="J3" s="52"/>
      <c r="K3" s="392" t="s">
        <v>77</v>
      </c>
      <c r="L3" s="392"/>
      <c r="O3" s="56"/>
      <c r="P3" s="56"/>
      <c r="Q3" s="56"/>
    </row>
    <row r="4" spans="1:17">
      <c r="B4" s="57" t="s">
        <v>78</v>
      </c>
      <c r="C4" s="58" t="s">
        <v>261</v>
      </c>
      <c r="D4" s="59" t="s">
        <v>246</v>
      </c>
      <c r="E4" s="59" t="s">
        <v>92</v>
      </c>
      <c r="F4" s="60"/>
      <c r="G4" s="61" t="s">
        <v>262</v>
      </c>
      <c r="H4" s="62" t="s">
        <v>263</v>
      </c>
      <c r="I4" s="59" t="s">
        <v>92</v>
      </c>
      <c r="J4" s="63"/>
      <c r="K4" s="58" t="str">
        <f>+C4</f>
        <v>Dec-22</v>
      </c>
      <c r="L4" s="59" t="str">
        <f>+D4</f>
        <v>Dec-21</v>
      </c>
      <c r="O4" s="56"/>
      <c r="P4" s="56"/>
      <c r="Q4" s="56"/>
    </row>
    <row r="5" spans="1:17">
      <c r="B5" s="64"/>
      <c r="C5" s="64"/>
      <c r="D5" s="65"/>
      <c r="E5" s="65"/>
      <c r="F5" s="66"/>
      <c r="G5" s="64"/>
      <c r="H5" s="65"/>
      <c r="I5" s="67"/>
      <c r="J5" s="52"/>
      <c r="K5" s="64"/>
      <c r="L5" s="65"/>
      <c r="O5" s="56"/>
      <c r="P5" s="56"/>
      <c r="Q5" s="56"/>
    </row>
    <row r="6" spans="1:17">
      <c r="A6" s="68"/>
      <c r="B6" s="69" t="s">
        <v>189</v>
      </c>
      <c r="C6" s="70">
        <v>32120.128179999996</v>
      </c>
      <c r="D6" s="71">
        <v>28214.230551000001</v>
      </c>
      <c r="E6" s="72">
        <v>0.1384</v>
      </c>
      <c r="F6" s="73"/>
      <c r="G6" s="70">
        <v>8131.5411379999969</v>
      </c>
      <c r="H6" s="71">
        <v>7448.8236370000013</v>
      </c>
      <c r="I6" s="72">
        <v>9.1700000000000004E-2</v>
      </c>
      <c r="J6" s="52"/>
      <c r="K6" s="74">
        <v>0.41690507605683447</v>
      </c>
      <c r="L6" s="72">
        <v>0.37678221603465217</v>
      </c>
      <c r="O6" s="56"/>
      <c r="P6" s="56"/>
      <c r="Q6" s="56"/>
    </row>
    <row r="7" spans="1:17">
      <c r="C7" s="75"/>
      <c r="E7" s="76"/>
      <c r="F7" s="49"/>
      <c r="I7" s="76"/>
      <c r="O7" s="56"/>
      <c r="P7" s="56"/>
      <c r="Q7" s="56"/>
    </row>
    <row r="8" spans="1:17">
      <c r="B8" s="77"/>
      <c r="F8" s="49"/>
      <c r="J8" s="78"/>
      <c r="O8" s="56"/>
      <c r="P8" s="56"/>
      <c r="Q8" s="56"/>
    </row>
    <row r="9" spans="1:17" s="79" customFormat="1">
      <c r="B9" s="54"/>
      <c r="C9" s="389" t="s">
        <v>191</v>
      </c>
      <c r="D9" s="389"/>
      <c r="E9" s="389"/>
      <c r="G9" s="389" t="s">
        <v>219</v>
      </c>
      <c r="H9" s="389"/>
      <c r="I9" s="389"/>
    </row>
    <row r="10" spans="1:17" s="79" customFormat="1">
      <c r="B10" s="57" t="s">
        <v>228</v>
      </c>
      <c r="C10" s="58" t="str">
        <f>+C4</f>
        <v>Dec-22</v>
      </c>
      <c r="D10" s="59" t="str">
        <f>+D4</f>
        <v>Dec-21</v>
      </c>
      <c r="E10" s="59" t="s">
        <v>92</v>
      </c>
      <c r="G10" s="80" t="str">
        <f>+G4</f>
        <v>Q4 2022</v>
      </c>
      <c r="H10" s="81" t="str">
        <f>+H4</f>
        <v>Q4 2021</v>
      </c>
      <c r="I10" s="82" t="s">
        <v>92</v>
      </c>
    </row>
    <row r="11" spans="1:17" s="79" customFormat="1" ht="10.5" customHeight="1">
      <c r="B11" s="64"/>
      <c r="C11" s="64"/>
      <c r="D11" s="65"/>
      <c r="E11" s="65"/>
      <c r="G11" s="64"/>
      <c r="H11" s="65"/>
      <c r="I11" s="67"/>
    </row>
    <row r="12" spans="1:17" s="79" customFormat="1">
      <c r="B12" s="69" t="s">
        <v>229</v>
      </c>
      <c r="C12" s="70">
        <v>32120.128179999996</v>
      </c>
      <c r="D12" s="71">
        <v>28214.230551000001</v>
      </c>
      <c r="E12" s="72">
        <v>0.1384</v>
      </c>
      <c r="F12" s="83"/>
      <c r="G12" s="70">
        <v>8131.5411379999969</v>
      </c>
      <c r="H12" s="71">
        <v>7448.8236370000013</v>
      </c>
      <c r="I12" s="72">
        <v>9.1700000000000004E-2</v>
      </c>
    </row>
    <row r="13" spans="1:17" s="79" customFormat="1">
      <c r="B13" s="84" t="s">
        <v>230</v>
      </c>
      <c r="C13" s="85">
        <v>22214.91804</v>
      </c>
      <c r="D13" s="86">
        <v>19033.647137</v>
      </c>
      <c r="E13" s="87">
        <v>0.1671</v>
      </c>
      <c r="F13" s="83"/>
      <c r="G13" s="85">
        <v>5695.0213780000013</v>
      </c>
      <c r="H13" s="86">
        <v>5231.514776</v>
      </c>
      <c r="I13" s="87">
        <v>8.8599999999999998E-2</v>
      </c>
    </row>
  </sheetData>
  <mergeCells count="7">
    <mergeCell ref="C9:E9"/>
    <mergeCell ref="G9:I9"/>
    <mergeCell ref="C2:I2"/>
    <mergeCell ref="K2:L2"/>
    <mergeCell ref="C3:E3"/>
    <mergeCell ref="G3:I3"/>
    <mergeCell ref="K3:L3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  <headerFooter>
    <oddHeader>&amp;C&amp;"Arial"&amp;8&amp;K000000INTERNAL&amp;1#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FFF5EF"/>
    <pageSetUpPr fitToPage="1"/>
  </sheetPr>
  <dimension ref="B2:L22"/>
  <sheetViews>
    <sheetView showGridLines="0" zoomScaleNormal="100" workbookViewId="0">
      <selection activeCell="B3" sqref="B3"/>
    </sheetView>
  </sheetViews>
  <sheetFormatPr baseColWidth="10" defaultColWidth="10" defaultRowHeight="11.25"/>
  <cols>
    <col min="1" max="1" width="2.7109375" style="49" customWidth="1"/>
    <col min="2" max="2" width="25.42578125" style="49" customWidth="1"/>
    <col min="3" max="5" width="10.7109375" style="49" customWidth="1"/>
    <col min="6" max="6" width="1.28515625" style="49" customWidth="1"/>
    <col min="7" max="9" width="10.7109375" style="49" customWidth="1"/>
    <col min="10" max="10" width="1.42578125" style="49" customWidth="1"/>
    <col min="11" max="12" width="10.7109375" style="49" customWidth="1"/>
    <col min="13" max="13" width="8.5703125" style="49" customWidth="1"/>
    <col min="14" max="14" width="4" style="49" customWidth="1"/>
    <col min="15" max="15" width="7.140625" style="49" customWidth="1"/>
    <col min="16" max="16" width="7.5703125" style="49" bestFit="1" customWidth="1"/>
    <col min="17" max="17" width="8.28515625" style="49" bestFit="1" customWidth="1"/>
    <col min="18" max="18" width="4" style="49" customWidth="1"/>
    <col min="19" max="19" width="8.7109375" style="49" customWidth="1"/>
    <col min="20" max="20" width="10.28515625" style="49" customWidth="1"/>
    <col min="21" max="21" width="7.5703125" style="49" customWidth="1"/>
    <col min="22" max="245" width="4" style="49" customWidth="1"/>
    <col min="246" max="246" width="2.7109375" style="49" customWidth="1"/>
    <col min="247" max="247" width="28.5703125" style="49" customWidth="1"/>
    <col min="248" max="255" width="10.28515625" style="49" customWidth="1"/>
    <col min="256" max="16384" width="10" style="49"/>
  </cols>
  <sheetData>
    <row r="2" spans="2:12">
      <c r="B2" s="88"/>
      <c r="C2" s="393" t="s">
        <v>79</v>
      </c>
      <c r="D2" s="393"/>
      <c r="E2" s="393"/>
      <c r="F2" s="393"/>
      <c r="G2" s="393"/>
      <c r="H2" s="393"/>
      <c r="I2" s="393"/>
      <c r="K2" s="394" t="s">
        <v>81</v>
      </c>
      <c r="L2" s="394"/>
    </row>
    <row r="3" spans="2:12" ht="15.75" customHeight="1">
      <c r="C3" s="395" t="s">
        <v>242</v>
      </c>
      <c r="D3" s="395"/>
      <c r="E3" s="395"/>
      <c r="F3" s="395"/>
      <c r="G3" s="395"/>
      <c r="H3" s="395"/>
      <c r="I3" s="395"/>
      <c r="K3" s="390"/>
      <c r="L3" s="390"/>
    </row>
    <row r="4" spans="2:12" ht="15" customHeight="1">
      <c r="B4" s="54"/>
      <c r="C4" s="396" t="str">
        <f>+'Gx Business'!C3:E3</f>
        <v xml:space="preserve">Cumulative </v>
      </c>
      <c r="D4" s="396"/>
      <c r="E4" s="396"/>
      <c r="F4" s="55"/>
      <c r="G4" s="396" t="str">
        <f>+'Gx Business'!G3:I3</f>
        <v>Quarterly</v>
      </c>
      <c r="H4" s="396"/>
      <c r="I4" s="396"/>
      <c r="K4" s="397" t="s">
        <v>77</v>
      </c>
      <c r="L4" s="397"/>
    </row>
    <row r="5" spans="2:12" ht="15" customHeight="1">
      <c r="B5" s="57" t="s">
        <v>192</v>
      </c>
      <c r="C5" s="58" t="str">
        <f>+'Gx Business'!C4</f>
        <v>Dec-22</v>
      </c>
      <c r="D5" s="59" t="str">
        <f>+'Gx Business'!D4</f>
        <v>Dec-21</v>
      </c>
      <c r="E5" s="59" t="s">
        <v>92</v>
      </c>
      <c r="F5" s="60"/>
      <c r="G5" s="58" t="str">
        <f>+'Gx Business'!G4</f>
        <v>Q4 2022</v>
      </c>
      <c r="H5" s="59" t="str">
        <f>+'Gx Business'!H4</f>
        <v>Q4 2021</v>
      </c>
      <c r="I5" s="59" t="str">
        <f>+E5</f>
        <v>% Change</v>
      </c>
      <c r="K5" s="58" t="str">
        <f>+C5</f>
        <v>Dec-22</v>
      </c>
      <c r="L5" s="59" t="str">
        <f>+D5</f>
        <v>Dec-21</v>
      </c>
    </row>
    <row r="6" spans="2:12" ht="10.5" customHeight="1">
      <c r="B6" s="64"/>
      <c r="C6" s="64"/>
      <c r="D6" s="65"/>
      <c r="E6" s="65"/>
      <c r="F6" s="66"/>
      <c r="G6" s="64"/>
      <c r="H6" s="65"/>
      <c r="I6" s="65"/>
      <c r="K6" s="64"/>
      <c r="L6" s="65"/>
    </row>
    <row r="7" spans="2:12" ht="15" customHeight="1">
      <c r="B7" s="69" t="s">
        <v>252</v>
      </c>
      <c r="C7" s="70">
        <v>17151.54939564431</v>
      </c>
      <c r="D7" s="71">
        <v>16667.962320086797</v>
      </c>
      <c r="E7" s="72">
        <v>2.9000000000000001E-2</v>
      </c>
      <c r="F7" s="73"/>
      <c r="G7" s="70">
        <v>3893.1034527726806</v>
      </c>
      <c r="H7" s="71">
        <v>4215.5444668905184</v>
      </c>
      <c r="I7" s="72">
        <v>-7.6499999999999999E-2</v>
      </c>
      <c r="K7" s="89">
        <v>5.137013E-2</v>
      </c>
      <c r="L7" s="90">
        <v>5.21E-2</v>
      </c>
    </row>
    <row r="8" spans="2:12" ht="6.75" customHeight="1"/>
    <row r="9" spans="2:12" ht="6.75" customHeight="1">
      <c r="B9" s="88"/>
    </row>
    <row r="10" spans="2:12" ht="6.75" customHeight="1">
      <c r="C10" s="393"/>
      <c r="D10" s="393"/>
      <c r="E10" s="393"/>
    </row>
    <row r="11" spans="2:12" ht="15" customHeight="1">
      <c r="B11" s="91" t="s">
        <v>193</v>
      </c>
      <c r="C11" s="92" t="str">
        <f>+C5</f>
        <v>Dec-22</v>
      </c>
      <c r="D11" s="92" t="str">
        <f>+D5</f>
        <v>Dec-21</v>
      </c>
      <c r="E11" s="92" t="str">
        <f>+E5</f>
        <v>% Change</v>
      </c>
    </row>
    <row r="12" spans="2:12" ht="10.5" customHeight="1">
      <c r="B12" s="93"/>
      <c r="C12" s="93"/>
      <c r="D12" s="94"/>
      <c r="E12" s="94"/>
    </row>
    <row r="13" spans="2:12" ht="15" customHeight="1">
      <c r="B13" s="84" t="s">
        <v>167</v>
      </c>
      <c r="C13" s="85">
        <v>2079639</v>
      </c>
      <c r="D13" s="86">
        <v>2038181</v>
      </c>
      <c r="E13" s="95">
        <v>2.0299999999999999E-2</v>
      </c>
    </row>
    <row r="14" spans="2:12" ht="15" customHeight="1">
      <c r="B14" s="84" t="s">
        <v>231</v>
      </c>
      <c r="C14" s="85">
        <v>3542.8245315161839</v>
      </c>
      <c r="D14" s="86">
        <v>3116</v>
      </c>
      <c r="E14" s="95">
        <v>0.13700000000000001</v>
      </c>
    </row>
    <row r="18" spans="2:9" ht="15" customHeight="1">
      <c r="B18" s="54"/>
      <c r="C18" s="389" t="s">
        <v>191</v>
      </c>
      <c r="D18" s="389"/>
      <c r="E18" s="389"/>
      <c r="F18" s="79"/>
      <c r="G18" s="389" t="s">
        <v>219</v>
      </c>
      <c r="H18" s="389"/>
      <c r="I18" s="389"/>
    </row>
    <row r="19" spans="2:9" ht="16.5" customHeight="1">
      <c r="B19" s="57" t="s">
        <v>228</v>
      </c>
      <c r="C19" s="58" t="str">
        <f>+C5</f>
        <v>Dec-22</v>
      </c>
      <c r="D19" s="59" t="str">
        <f>+D5</f>
        <v>Dec-21</v>
      </c>
      <c r="E19" s="59" t="s">
        <v>92</v>
      </c>
      <c r="F19" s="79"/>
      <c r="G19" s="80" t="str">
        <f>+G5</f>
        <v>Q4 2022</v>
      </c>
      <c r="H19" s="81" t="str">
        <f>+H5</f>
        <v>Q4 2021</v>
      </c>
      <c r="I19" s="82" t="s">
        <v>92</v>
      </c>
    </row>
    <row r="20" spans="2:9" ht="9.75" customHeight="1">
      <c r="B20" s="64"/>
      <c r="C20" s="64"/>
      <c r="D20" s="65"/>
      <c r="E20" s="65"/>
      <c r="F20" s="79"/>
      <c r="G20" s="64"/>
      <c r="H20" s="65"/>
      <c r="I20" s="67"/>
    </row>
    <row r="21" spans="2:9">
      <c r="B21" s="69" t="s">
        <v>229</v>
      </c>
      <c r="C21" s="70">
        <v>17151.54939564431</v>
      </c>
      <c r="D21" s="71">
        <v>16667.962320086797</v>
      </c>
      <c r="E21" s="72">
        <v>2.9000000000000001E-2</v>
      </c>
      <c r="F21" s="83"/>
      <c r="G21" s="70">
        <v>3893.1034527726806</v>
      </c>
      <c r="H21" s="71">
        <v>4215.5444668905184</v>
      </c>
      <c r="I21" s="72">
        <v>-7.6499999999999999E-2</v>
      </c>
    </row>
    <row r="22" spans="2:9">
      <c r="B22" s="84" t="s">
        <v>167</v>
      </c>
      <c r="C22" s="85">
        <v>2079639</v>
      </c>
      <c r="D22" s="86">
        <v>2038181</v>
      </c>
      <c r="E22" s="87">
        <v>2.0299999999999999E-2</v>
      </c>
      <c r="F22" s="83"/>
      <c r="G22" s="85">
        <v>2079639</v>
      </c>
      <c r="H22" s="86">
        <v>2038181</v>
      </c>
      <c r="I22" s="87">
        <v>2.0299999999999999E-2</v>
      </c>
    </row>
  </sheetData>
  <mergeCells count="9">
    <mergeCell ref="C18:E18"/>
    <mergeCell ref="G18:I18"/>
    <mergeCell ref="C10:E10"/>
    <mergeCell ref="C2:I2"/>
    <mergeCell ref="K2:L3"/>
    <mergeCell ref="C3:I3"/>
    <mergeCell ref="C4:E4"/>
    <mergeCell ref="G4:I4"/>
    <mergeCell ref="K4:L4"/>
  </mergeCells>
  <pageMargins left="0.74803149606299213" right="0.74803149606299213" top="0.98425196850393704" bottom="0.98425196850393704" header="0.51181102362204722" footer="0.51181102362204722"/>
  <pageSetup scale="69" orientation="portrait" r:id="rId1"/>
  <headerFooter alignWithMargins="0">
    <oddHeader>&amp;C&amp;"Arial"&amp;8&amp;K000000INTERNAL&amp;1#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FFF5EF"/>
    <pageSetUpPr fitToPage="1"/>
  </sheetPr>
  <dimension ref="B2:J40"/>
  <sheetViews>
    <sheetView showGridLines="0" zoomScaleNormal="100" workbookViewId="0">
      <selection activeCell="B2" sqref="B2"/>
    </sheetView>
  </sheetViews>
  <sheetFormatPr baseColWidth="10" defaultColWidth="9.140625" defaultRowHeight="12.75"/>
  <cols>
    <col min="1" max="1" width="4.42578125" style="97" customWidth="1"/>
    <col min="2" max="2" width="36.5703125" style="123" customWidth="1"/>
    <col min="3" max="6" width="11.7109375" style="123" customWidth="1"/>
    <col min="7" max="8" width="9.85546875" style="123" customWidth="1"/>
    <col min="9" max="9" width="12.5703125" style="123" customWidth="1"/>
    <col min="10" max="10" width="11.42578125" style="123" customWidth="1"/>
    <col min="11" max="16384" width="9.140625" style="97"/>
  </cols>
  <sheetData>
    <row r="2" spans="2:10" ht="11.25">
      <c r="B2" s="96"/>
      <c r="C2" s="390" t="s">
        <v>197</v>
      </c>
      <c r="D2" s="390"/>
      <c r="E2" s="390"/>
      <c r="F2" s="390"/>
      <c r="G2" s="390"/>
      <c r="H2" s="390"/>
      <c r="I2" s="97"/>
      <c r="J2" s="97"/>
    </row>
    <row r="3" spans="2:10" ht="15" customHeight="1">
      <c r="B3" s="398" t="s">
        <v>194</v>
      </c>
      <c r="C3" s="393" t="s">
        <v>195</v>
      </c>
      <c r="D3" s="393"/>
      <c r="E3" s="393" t="s">
        <v>196</v>
      </c>
      <c r="F3" s="393"/>
      <c r="G3" s="393" t="s">
        <v>28</v>
      </c>
      <c r="H3" s="393"/>
      <c r="I3" s="97"/>
      <c r="J3" s="97"/>
    </row>
    <row r="4" spans="2:10" ht="15" customHeight="1">
      <c r="B4" s="399"/>
      <c r="C4" s="58" t="str">
        <f>+'Gx Business'!C4</f>
        <v>Dec-22</v>
      </c>
      <c r="D4" s="82" t="str">
        <f>+'Gx Business'!D4</f>
        <v>Dec-21</v>
      </c>
      <c r="E4" s="58" t="str">
        <f>+C4</f>
        <v>Dec-22</v>
      </c>
      <c r="F4" s="82" t="str">
        <f>+D4</f>
        <v>Dec-21</v>
      </c>
      <c r="G4" s="58" t="str">
        <f>+C4</f>
        <v>Dec-22</v>
      </c>
      <c r="H4" s="82" t="str">
        <f>+D4</f>
        <v>Dec-21</v>
      </c>
      <c r="I4" s="97"/>
      <c r="J4" s="97"/>
    </row>
    <row r="5" spans="2:10" ht="10.5" customHeight="1">
      <c r="B5" s="98"/>
      <c r="C5" s="99"/>
      <c r="D5" s="100"/>
      <c r="E5" s="101"/>
      <c r="F5" s="101"/>
      <c r="G5" s="102"/>
      <c r="H5" s="102"/>
      <c r="I5" s="97"/>
      <c r="J5" s="97"/>
    </row>
    <row r="6" spans="2:10" s="106" customFormat="1" ht="15" customHeight="1">
      <c r="B6" s="103" t="s">
        <v>82</v>
      </c>
      <c r="C6" s="104">
        <v>2618967</v>
      </c>
      <c r="D6" s="105">
        <v>1803203</v>
      </c>
      <c r="E6" s="104">
        <v>-385597</v>
      </c>
      <c r="F6" s="105">
        <v>-313440</v>
      </c>
      <c r="G6" s="104">
        <v>2233370</v>
      </c>
      <c r="H6" s="105">
        <v>1489763</v>
      </c>
    </row>
    <row r="7" spans="2:10" ht="15" customHeight="1">
      <c r="B7" s="107" t="s">
        <v>83</v>
      </c>
      <c r="C7" s="85">
        <v>1171460</v>
      </c>
      <c r="D7" s="86">
        <v>831362</v>
      </c>
      <c r="E7" s="85">
        <v>-349269</v>
      </c>
      <c r="F7" s="86">
        <v>-299009</v>
      </c>
      <c r="G7" s="85">
        <v>822191</v>
      </c>
      <c r="H7" s="86">
        <v>532353</v>
      </c>
      <c r="I7" s="97"/>
      <c r="J7" s="97"/>
    </row>
    <row r="8" spans="2:10" ht="15" customHeight="1">
      <c r="B8" s="107" t="s">
        <v>84</v>
      </c>
      <c r="C8" s="85">
        <v>1246259</v>
      </c>
      <c r="D8" s="86">
        <v>907578</v>
      </c>
      <c r="E8" s="85">
        <v>-36328</v>
      </c>
      <c r="F8" s="86">
        <v>-14431</v>
      </c>
      <c r="G8" s="85">
        <v>1209931</v>
      </c>
      <c r="H8" s="86">
        <v>893147</v>
      </c>
      <c r="I8" s="97"/>
      <c r="J8" s="97"/>
    </row>
    <row r="9" spans="2:10" ht="15" customHeight="1">
      <c r="B9" s="108" t="s">
        <v>85</v>
      </c>
      <c r="C9" s="109">
        <v>201248</v>
      </c>
      <c r="D9" s="110">
        <v>64263</v>
      </c>
      <c r="E9" s="109">
        <v>0</v>
      </c>
      <c r="F9" s="110">
        <v>0</v>
      </c>
      <c r="G9" s="109">
        <v>201248</v>
      </c>
      <c r="H9" s="110">
        <v>64263</v>
      </c>
      <c r="I9" s="97"/>
      <c r="J9" s="97"/>
    </row>
    <row r="10" spans="2:10" s="106" customFormat="1" ht="15" customHeight="1">
      <c r="B10" s="111" t="s">
        <v>253</v>
      </c>
      <c r="C10" s="104">
        <v>1321848</v>
      </c>
      <c r="D10" s="105">
        <v>1095485</v>
      </c>
      <c r="E10" s="104">
        <v>0</v>
      </c>
      <c r="F10" s="105">
        <v>0</v>
      </c>
      <c r="G10" s="104">
        <v>1321848</v>
      </c>
      <c r="H10" s="105">
        <v>1095485</v>
      </c>
    </row>
    <row r="11" spans="2:10" ht="15" customHeight="1">
      <c r="B11" s="107" t="s">
        <v>86</v>
      </c>
      <c r="C11" s="85">
        <v>732865</v>
      </c>
      <c r="D11" s="86">
        <v>597631</v>
      </c>
      <c r="E11" s="85">
        <v>0</v>
      </c>
      <c r="F11" s="86">
        <v>0</v>
      </c>
      <c r="G11" s="85">
        <v>732865</v>
      </c>
      <c r="H11" s="86">
        <v>597631</v>
      </c>
      <c r="I11" s="97"/>
      <c r="J11" s="97"/>
    </row>
    <row r="12" spans="2:10" ht="15" customHeight="1">
      <c r="B12" s="107" t="s">
        <v>87</v>
      </c>
      <c r="C12" s="85">
        <v>362208</v>
      </c>
      <c r="D12" s="86">
        <v>293443</v>
      </c>
      <c r="E12" s="85">
        <v>0</v>
      </c>
      <c r="F12" s="86">
        <v>0</v>
      </c>
      <c r="G12" s="85">
        <v>362208</v>
      </c>
      <c r="H12" s="86">
        <v>293443</v>
      </c>
      <c r="I12" s="97"/>
      <c r="J12" s="97"/>
    </row>
    <row r="13" spans="2:10" ht="15" customHeight="1">
      <c r="B13" s="107" t="s">
        <v>31</v>
      </c>
      <c r="C13" s="85">
        <v>109084</v>
      </c>
      <c r="D13" s="86">
        <v>99516</v>
      </c>
      <c r="E13" s="85">
        <v>0</v>
      </c>
      <c r="F13" s="86">
        <v>0</v>
      </c>
      <c r="G13" s="85">
        <v>109084</v>
      </c>
      <c r="H13" s="86">
        <v>99516</v>
      </c>
      <c r="I13" s="97"/>
      <c r="J13" s="97"/>
    </row>
    <row r="14" spans="2:10" ht="15" customHeight="1">
      <c r="B14" s="108" t="s">
        <v>88</v>
      </c>
      <c r="C14" s="109">
        <v>117691</v>
      </c>
      <c r="D14" s="110">
        <v>104895</v>
      </c>
      <c r="E14" s="109">
        <v>0</v>
      </c>
      <c r="F14" s="110">
        <v>0</v>
      </c>
      <c r="G14" s="109">
        <v>117691</v>
      </c>
      <c r="H14" s="110">
        <v>104895</v>
      </c>
      <c r="I14" s="97"/>
      <c r="J14" s="97"/>
    </row>
    <row r="15" spans="2:10" ht="15" customHeight="1">
      <c r="B15" s="112" t="s">
        <v>89</v>
      </c>
      <c r="C15" s="104">
        <v>-385597</v>
      </c>
      <c r="D15" s="105">
        <v>-313440</v>
      </c>
      <c r="E15" s="104">
        <v>0</v>
      </c>
      <c r="F15" s="105">
        <v>0</v>
      </c>
      <c r="G15" s="104">
        <v>0</v>
      </c>
      <c r="H15" s="105">
        <v>0</v>
      </c>
      <c r="I15" s="97"/>
      <c r="J15" s="97"/>
    </row>
    <row r="16" spans="2:10" ht="11.25" customHeight="1">
      <c r="B16" s="113"/>
      <c r="C16" s="114"/>
      <c r="D16" s="115"/>
      <c r="E16" s="114"/>
      <c r="F16" s="115"/>
      <c r="G16" s="114"/>
      <c r="H16" s="115"/>
      <c r="I16" s="97"/>
      <c r="J16" s="97"/>
    </row>
    <row r="17" spans="2:10" ht="15" customHeight="1">
      <c r="B17" s="116" t="s">
        <v>90</v>
      </c>
      <c r="C17" s="117">
        <v>3555218</v>
      </c>
      <c r="D17" s="118">
        <v>2585248</v>
      </c>
      <c r="E17" s="117">
        <v>-385597</v>
      </c>
      <c r="F17" s="118">
        <v>-313440</v>
      </c>
      <c r="G17" s="117">
        <v>3555218</v>
      </c>
      <c r="H17" s="118">
        <v>2585248</v>
      </c>
      <c r="I17" s="97"/>
      <c r="J17" s="97"/>
    </row>
    <row r="18" spans="2:10" ht="10.5" customHeight="1">
      <c r="B18" s="119"/>
      <c r="C18" s="119"/>
      <c r="D18" s="119"/>
      <c r="E18" s="119"/>
      <c r="F18" s="119"/>
      <c r="G18" s="119"/>
      <c r="H18" s="119"/>
      <c r="I18" s="97"/>
      <c r="J18" s="97"/>
    </row>
    <row r="19" spans="2:10" ht="23.25" customHeight="1">
      <c r="B19" s="116" t="s">
        <v>169</v>
      </c>
      <c r="C19" s="118">
        <v>969970</v>
      </c>
      <c r="D19" s="120">
        <v>0.37519417866293681</v>
      </c>
      <c r="E19" s="118">
        <v>0</v>
      </c>
      <c r="F19" s="118">
        <v>0</v>
      </c>
      <c r="G19" s="118">
        <v>969970</v>
      </c>
      <c r="H19" s="120">
        <v>0.37519417866293681</v>
      </c>
      <c r="I19" s="97"/>
      <c r="J19" s="97"/>
    </row>
    <row r="20" spans="2:10" ht="11.25">
      <c r="B20" s="121"/>
      <c r="C20" s="121"/>
      <c r="D20" s="121"/>
      <c r="E20" s="122"/>
      <c r="F20" s="122"/>
      <c r="G20" s="121"/>
      <c r="H20" s="121"/>
      <c r="I20" s="97"/>
      <c r="J20" s="97"/>
    </row>
    <row r="21" spans="2:10" ht="11.25">
      <c r="B21" s="121"/>
      <c r="C21" s="121"/>
      <c r="D21" s="121"/>
      <c r="E21" s="121"/>
      <c r="F21" s="121"/>
      <c r="G21" s="121"/>
      <c r="H21" s="121"/>
      <c r="I21" s="97"/>
      <c r="J21" s="97"/>
    </row>
    <row r="22" spans="2:10" ht="11.25">
      <c r="B22" s="96"/>
      <c r="C22" s="390" t="s">
        <v>217</v>
      </c>
      <c r="D22" s="390"/>
      <c r="E22" s="390"/>
      <c r="F22" s="390"/>
      <c r="G22" s="390"/>
      <c r="H22" s="390"/>
      <c r="I22" s="97"/>
      <c r="J22" s="97"/>
    </row>
    <row r="23" spans="2:10" ht="15" customHeight="1">
      <c r="B23" s="398" t="s">
        <v>194</v>
      </c>
      <c r="C23" s="393" t="s">
        <v>195</v>
      </c>
      <c r="D23" s="393"/>
      <c r="E23" s="393" t="s">
        <v>196</v>
      </c>
      <c r="F23" s="393"/>
      <c r="G23" s="393" t="s">
        <v>28</v>
      </c>
      <c r="H23" s="393"/>
      <c r="I23" s="97"/>
      <c r="J23" s="97"/>
    </row>
    <row r="24" spans="2:10" ht="15" customHeight="1">
      <c r="B24" s="399"/>
      <c r="C24" s="58" t="str">
        <f>+'Gx Business'!G4</f>
        <v>Q4 2022</v>
      </c>
      <c r="D24" s="82" t="str">
        <f>+'Gx Business'!H4</f>
        <v>Q4 2021</v>
      </c>
      <c r="E24" s="58" t="str">
        <f>+C24</f>
        <v>Q4 2022</v>
      </c>
      <c r="F24" s="82" t="str">
        <f>+D24</f>
        <v>Q4 2021</v>
      </c>
      <c r="G24" s="58" t="str">
        <f>+C24</f>
        <v>Q4 2022</v>
      </c>
      <c r="H24" s="82" t="str">
        <f>+D24</f>
        <v>Q4 2021</v>
      </c>
      <c r="I24" s="97"/>
      <c r="J24" s="97"/>
    </row>
    <row r="25" spans="2:10" ht="10.5" customHeight="1">
      <c r="B25" s="98"/>
      <c r="C25" s="99"/>
      <c r="D25" s="100"/>
      <c r="E25" s="101"/>
      <c r="F25" s="101"/>
      <c r="G25" s="102"/>
      <c r="H25" s="102"/>
      <c r="I25" s="97"/>
      <c r="J25" s="97"/>
    </row>
    <row r="26" spans="2:10" ht="15" customHeight="1">
      <c r="B26" s="103" t="s">
        <v>82</v>
      </c>
      <c r="C26" s="104">
        <v>730175</v>
      </c>
      <c r="D26" s="105">
        <v>526371</v>
      </c>
      <c r="E26" s="104">
        <v>-66735</v>
      </c>
      <c r="F26" s="105">
        <v>-93908</v>
      </c>
      <c r="G26" s="104">
        <v>663440</v>
      </c>
      <c r="H26" s="105">
        <v>432463</v>
      </c>
      <c r="I26" s="97"/>
      <c r="J26" s="97"/>
    </row>
    <row r="27" spans="2:10" ht="15" customHeight="1">
      <c r="B27" s="107" t="s">
        <v>83</v>
      </c>
      <c r="C27" s="85">
        <v>339771</v>
      </c>
      <c r="D27" s="86">
        <v>224223</v>
      </c>
      <c r="E27" s="85">
        <v>-56117</v>
      </c>
      <c r="F27" s="86">
        <v>-87209</v>
      </c>
      <c r="G27" s="85">
        <v>283654</v>
      </c>
      <c r="H27" s="86">
        <v>137014</v>
      </c>
      <c r="I27" s="97"/>
      <c r="J27" s="97"/>
    </row>
    <row r="28" spans="2:10" ht="15" customHeight="1">
      <c r="B28" s="107" t="s">
        <v>84</v>
      </c>
      <c r="C28" s="85">
        <v>290027</v>
      </c>
      <c r="D28" s="86">
        <v>292366</v>
      </c>
      <c r="E28" s="85">
        <v>-10618</v>
      </c>
      <c r="F28" s="86">
        <v>-6699</v>
      </c>
      <c r="G28" s="85">
        <v>279409</v>
      </c>
      <c r="H28" s="86">
        <v>285667</v>
      </c>
      <c r="I28" s="97"/>
      <c r="J28" s="97"/>
    </row>
    <row r="29" spans="2:10" ht="15" customHeight="1">
      <c r="B29" s="108" t="s">
        <v>85</v>
      </c>
      <c r="C29" s="109">
        <v>100377</v>
      </c>
      <c r="D29" s="110">
        <v>9782</v>
      </c>
      <c r="E29" s="109">
        <v>0</v>
      </c>
      <c r="F29" s="110">
        <v>0</v>
      </c>
      <c r="G29" s="109">
        <v>100377</v>
      </c>
      <c r="H29" s="110">
        <v>9782</v>
      </c>
      <c r="I29" s="97"/>
      <c r="J29" s="97"/>
    </row>
    <row r="30" spans="2:10" ht="15" customHeight="1">
      <c r="B30" s="111" t="s">
        <v>253</v>
      </c>
      <c r="C30" s="104">
        <v>333752</v>
      </c>
      <c r="D30" s="105">
        <v>306562</v>
      </c>
      <c r="E30" s="104">
        <v>8398</v>
      </c>
      <c r="F30" s="105">
        <v>0</v>
      </c>
      <c r="G30" s="104">
        <v>342150</v>
      </c>
      <c r="H30" s="105">
        <v>306562</v>
      </c>
      <c r="I30" s="97"/>
      <c r="J30" s="97"/>
    </row>
    <row r="31" spans="2:10" ht="15" customHeight="1">
      <c r="B31" s="107" t="s">
        <v>86</v>
      </c>
      <c r="C31" s="85">
        <v>183182</v>
      </c>
      <c r="D31" s="86">
        <v>160783</v>
      </c>
      <c r="E31" s="85">
        <v>0</v>
      </c>
      <c r="F31" s="86">
        <v>0</v>
      </c>
      <c r="G31" s="85">
        <v>183182</v>
      </c>
      <c r="H31" s="86">
        <v>160783</v>
      </c>
      <c r="I31" s="97"/>
      <c r="J31" s="97"/>
    </row>
    <row r="32" spans="2:10" ht="15" customHeight="1">
      <c r="B32" s="107" t="s">
        <v>87</v>
      </c>
      <c r="C32" s="85">
        <v>100171</v>
      </c>
      <c r="D32" s="86">
        <v>82773</v>
      </c>
      <c r="E32" s="85">
        <v>0</v>
      </c>
      <c r="F32" s="86">
        <v>0</v>
      </c>
      <c r="G32" s="85">
        <v>100171</v>
      </c>
      <c r="H32" s="86">
        <v>82773</v>
      </c>
      <c r="I32" s="97"/>
      <c r="J32" s="97"/>
    </row>
    <row r="33" spans="2:10" ht="15" customHeight="1">
      <c r="B33" s="107" t="s">
        <v>31</v>
      </c>
      <c r="C33" s="85">
        <v>26681</v>
      </c>
      <c r="D33" s="86">
        <v>28238</v>
      </c>
      <c r="E33" s="85">
        <v>0</v>
      </c>
      <c r="F33" s="86">
        <v>0</v>
      </c>
      <c r="G33" s="85">
        <v>26681</v>
      </c>
      <c r="H33" s="86">
        <v>28238</v>
      </c>
      <c r="I33" s="97"/>
      <c r="J33" s="97"/>
    </row>
    <row r="34" spans="2:10" ht="15" customHeight="1">
      <c r="B34" s="108" t="s">
        <v>88</v>
      </c>
      <c r="C34" s="109">
        <v>23718</v>
      </c>
      <c r="D34" s="110">
        <v>34768</v>
      </c>
      <c r="E34" s="109">
        <v>8398</v>
      </c>
      <c r="F34" s="110">
        <v>0</v>
      </c>
      <c r="G34" s="109">
        <v>32116</v>
      </c>
      <c r="H34" s="110">
        <v>34768</v>
      </c>
      <c r="I34" s="97"/>
      <c r="J34" s="97"/>
    </row>
    <row r="35" spans="2:10" ht="15" customHeight="1">
      <c r="B35" s="112" t="s">
        <v>89</v>
      </c>
      <c r="C35" s="104">
        <v>-58337</v>
      </c>
      <c r="D35" s="105">
        <v>-93908</v>
      </c>
      <c r="E35" s="104">
        <v>0</v>
      </c>
      <c r="F35" s="105">
        <v>0</v>
      </c>
      <c r="G35" s="104">
        <v>0</v>
      </c>
      <c r="H35" s="105">
        <v>0</v>
      </c>
      <c r="I35" s="97"/>
      <c r="J35" s="97"/>
    </row>
    <row r="36" spans="2:10" ht="10.5" customHeight="1">
      <c r="B36" s="113"/>
      <c r="C36" s="114"/>
      <c r="D36" s="115"/>
      <c r="E36" s="114"/>
      <c r="F36" s="115"/>
      <c r="G36" s="114"/>
      <c r="H36" s="115"/>
      <c r="I36" s="97"/>
      <c r="J36" s="97"/>
    </row>
    <row r="37" spans="2:10" ht="15" customHeight="1">
      <c r="B37" s="116" t="s">
        <v>90</v>
      </c>
      <c r="C37" s="117">
        <v>1005590</v>
      </c>
      <c r="D37" s="118">
        <v>739025</v>
      </c>
      <c r="E37" s="117">
        <v>-58337</v>
      </c>
      <c r="F37" s="118">
        <v>-93908</v>
      </c>
      <c r="G37" s="117">
        <v>1005590</v>
      </c>
      <c r="H37" s="118">
        <v>739025</v>
      </c>
      <c r="I37" s="97"/>
      <c r="J37" s="97"/>
    </row>
    <row r="38" spans="2:10" ht="10.5" customHeight="1">
      <c r="B38" s="119"/>
      <c r="C38" s="119"/>
      <c r="D38" s="119"/>
      <c r="E38" s="119"/>
      <c r="F38" s="119"/>
      <c r="G38" s="119"/>
      <c r="H38" s="119"/>
      <c r="I38" s="97"/>
      <c r="J38" s="97"/>
    </row>
    <row r="39" spans="2:10" ht="25.5" customHeight="1">
      <c r="B39" s="116" t="s">
        <v>169</v>
      </c>
      <c r="C39" s="118">
        <v>266565</v>
      </c>
      <c r="D39" s="120">
        <v>0.36069821724569534</v>
      </c>
      <c r="E39" s="118">
        <v>0</v>
      </c>
      <c r="F39" s="118">
        <v>0</v>
      </c>
      <c r="G39" s="118">
        <v>266565</v>
      </c>
      <c r="H39" s="120">
        <v>0.36069821724569534</v>
      </c>
      <c r="I39" s="97"/>
      <c r="J39" s="97"/>
    </row>
    <row r="40" spans="2:10" ht="11.25">
      <c r="B40" s="121"/>
      <c r="C40" s="121"/>
      <c r="D40" s="121"/>
      <c r="E40" s="121"/>
      <c r="F40" s="121"/>
      <c r="G40" s="121"/>
      <c r="H40" s="121"/>
      <c r="I40" s="97"/>
      <c r="J40" s="97"/>
    </row>
  </sheetData>
  <mergeCells count="10">
    <mergeCell ref="C2:H2"/>
    <mergeCell ref="B3:B4"/>
    <mergeCell ref="C3:D3"/>
    <mergeCell ref="E3:F3"/>
    <mergeCell ref="G3:H3"/>
    <mergeCell ref="C22:H22"/>
    <mergeCell ref="B23:B24"/>
    <mergeCell ref="C23:D23"/>
    <mergeCell ref="E23:F23"/>
    <mergeCell ref="G23:H23"/>
  </mergeCells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>
    <oddHeader>&amp;C&amp;"Arial"&amp;8&amp;K000000INTERNAL&amp;1#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FFF5EF"/>
    <pageSetUpPr fitToPage="1"/>
  </sheetPr>
  <dimension ref="A1:L42"/>
  <sheetViews>
    <sheetView showGridLines="0" zoomScaleNormal="100" workbookViewId="0">
      <selection activeCell="B3" sqref="B3"/>
    </sheetView>
  </sheetViews>
  <sheetFormatPr baseColWidth="10" defaultColWidth="7.28515625" defaultRowHeight="11.25"/>
  <cols>
    <col min="1" max="1" width="4.85546875" style="121" customWidth="1"/>
    <col min="2" max="2" width="46.28515625" style="121" customWidth="1"/>
    <col min="3" max="5" width="9.85546875" style="172" customWidth="1"/>
    <col min="6" max="6" width="8.7109375" style="121" customWidth="1"/>
    <col min="7" max="7" width="1.7109375" style="126" customWidth="1"/>
    <col min="8" max="10" width="9.85546875" style="121" customWidth="1"/>
    <col min="11" max="11" width="8.7109375" style="121" customWidth="1"/>
    <col min="12" max="12" width="7.28515625" style="121" customWidth="1"/>
    <col min="13" max="157" width="7.28515625" style="121"/>
    <col min="158" max="158" width="7.85546875" style="121" customWidth="1"/>
    <col min="159" max="159" width="67.5703125" style="121" bestFit="1" customWidth="1"/>
    <col min="160" max="160" width="15.85546875" style="121" customWidth="1"/>
    <col min="161" max="163" width="0" style="121" hidden="1" customWidth="1"/>
    <col min="164" max="164" width="1.28515625" style="121" customWidth="1"/>
    <col min="165" max="165" width="1.140625" style="121" customWidth="1"/>
    <col min="166" max="166" width="3.42578125" style="121" customWidth="1"/>
    <col min="167" max="167" width="15" style="121" customWidth="1"/>
    <col min="168" max="168" width="14" style="121" customWidth="1"/>
    <col min="169" max="413" width="7.28515625" style="121"/>
    <col min="414" max="414" width="7.85546875" style="121" customWidth="1"/>
    <col min="415" max="415" width="67.5703125" style="121" bestFit="1" customWidth="1"/>
    <col min="416" max="416" width="15.85546875" style="121" customWidth="1"/>
    <col min="417" max="419" width="0" style="121" hidden="1" customWidth="1"/>
    <col min="420" max="420" width="1.28515625" style="121" customWidth="1"/>
    <col min="421" max="421" width="1.140625" style="121" customWidth="1"/>
    <col min="422" max="422" width="3.42578125" style="121" customWidth="1"/>
    <col min="423" max="423" width="15" style="121" customWidth="1"/>
    <col min="424" max="424" width="14" style="121" customWidth="1"/>
    <col min="425" max="669" width="7.28515625" style="121"/>
    <col min="670" max="670" width="7.85546875" style="121" customWidth="1"/>
    <col min="671" max="671" width="67.5703125" style="121" bestFit="1" customWidth="1"/>
    <col min="672" max="672" width="15.85546875" style="121" customWidth="1"/>
    <col min="673" max="675" width="0" style="121" hidden="1" customWidth="1"/>
    <col min="676" max="676" width="1.28515625" style="121" customWidth="1"/>
    <col min="677" max="677" width="1.140625" style="121" customWidth="1"/>
    <col min="678" max="678" width="3.42578125" style="121" customWidth="1"/>
    <col min="679" max="679" width="15" style="121" customWidth="1"/>
    <col min="680" max="680" width="14" style="121" customWidth="1"/>
    <col min="681" max="925" width="7.28515625" style="121"/>
    <col min="926" max="926" width="7.85546875" style="121" customWidth="1"/>
    <col min="927" max="927" width="67.5703125" style="121" bestFit="1" customWidth="1"/>
    <col min="928" max="928" width="15.85546875" style="121" customWidth="1"/>
    <col min="929" max="931" width="0" style="121" hidden="1" customWidth="1"/>
    <col min="932" max="932" width="1.28515625" style="121" customWidth="1"/>
    <col min="933" max="933" width="1.140625" style="121" customWidth="1"/>
    <col min="934" max="934" width="3.42578125" style="121" customWidth="1"/>
    <col min="935" max="935" width="15" style="121" customWidth="1"/>
    <col min="936" max="936" width="14" style="121" customWidth="1"/>
    <col min="937" max="1181" width="7.28515625" style="121"/>
    <col min="1182" max="1182" width="7.85546875" style="121" customWidth="1"/>
    <col min="1183" max="1183" width="67.5703125" style="121" bestFit="1" customWidth="1"/>
    <col min="1184" max="1184" width="15.85546875" style="121" customWidth="1"/>
    <col min="1185" max="1187" width="0" style="121" hidden="1" customWidth="1"/>
    <col min="1188" max="1188" width="1.28515625" style="121" customWidth="1"/>
    <col min="1189" max="1189" width="1.140625" style="121" customWidth="1"/>
    <col min="1190" max="1190" width="3.42578125" style="121" customWidth="1"/>
    <col min="1191" max="1191" width="15" style="121" customWidth="1"/>
    <col min="1192" max="1192" width="14" style="121" customWidth="1"/>
    <col min="1193" max="1437" width="7.28515625" style="121"/>
    <col min="1438" max="1438" width="7.85546875" style="121" customWidth="1"/>
    <col min="1439" max="1439" width="67.5703125" style="121" bestFit="1" customWidth="1"/>
    <col min="1440" max="1440" width="15.85546875" style="121" customWidth="1"/>
    <col min="1441" max="1443" width="0" style="121" hidden="1" customWidth="1"/>
    <col min="1444" max="1444" width="1.28515625" style="121" customWidth="1"/>
    <col min="1445" max="1445" width="1.140625" style="121" customWidth="1"/>
    <col min="1446" max="1446" width="3.42578125" style="121" customWidth="1"/>
    <col min="1447" max="1447" width="15" style="121" customWidth="1"/>
    <col min="1448" max="1448" width="14" style="121" customWidth="1"/>
    <col min="1449" max="1693" width="7.28515625" style="121"/>
    <col min="1694" max="1694" width="7.85546875" style="121" customWidth="1"/>
    <col min="1695" max="1695" width="67.5703125" style="121" bestFit="1" customWidth="1"/>
    <col min="1696" max="1696" width="15.85546875" style="121" customWidth="1"/>
    <col min="1697" max="1699" width="0" style="121" hidden="1" customWidth="1"/>
    <col min="1700" max="1700" width="1.28515625" style="121" customWidth="1"/>
    <col min="1701" max="1701" width="1.140625" style="121" customWidth="1"/>
    <col min="1702" max="1702" width="3.42578125" style="121" customWidth="1"/>
    <col min="1703" max="1703" width="15" style="121" customWidth="1"/>
    <col min="1704" max="1704" width="14" style="121" customWidth="1"/>
    <col min="1705" max="1949" width="7.28515625" style="121"/>
    <col min="1950" max="1950" width="7.85546875" style="121" customWidth="1"/>
    <col min="1951" max="1951" width="67.5703125" style="121" bestFit="1" customWidth="1"/>
    <col min="1952" max="1952" width="15.85546875" style="121" customWidth="1"/>
    <col min="1953" max="1955" width="0" style="121" hidden="1" customWidth="1"/>
    <col min="1956" max="1956" width="1.28515625" style="121" customWidth="1"/>
    <col min="1957" max="1957" width="1.140625" style="121" customWidth="1"/>
    <col min="1958" max="1958" width="3.42578125" style="121" customWidth="1"/>
    <col min="1959" max="1959" width="15" style="121" customWidth="1"/>
    <col min="1960" max="1960" width="14" style="121" customWidth="1"/>
    <col min="1961" max="2205" width="7.28515625" style="121"/>
    <col min="2206" max="2206" width="7.85546875" style="121" customWidth="1"/>
    <col min="2207" max="2207" width="67.5703125" style="121" bestFit="1" customWidth="1"/>
    <col min="2208" max="2208" width="15.85546875" style="121" customWidth="1"/>
    <col min="2209" max="2211" width="0" style="121" hidden="1" customWidth="1"/>
    <col min="2212" max="2212" width="1.28515625" style="121" customWidth="1"/>
    <col min="2213" max="2213" width="1.140625" style="121" customWidth="1"/>
    <col min="2214" max="2214" width="3.42578125" style="121" customWidth="1"/>
    <col min="2215" max="2215" width="15" style="121" customWidth="1"/>
    <col min="2216" max="2216" width="14" style="121" customWidth="1"/>
    <col min="2217" max="2461" width="7.28515625" style="121"/>
    <col min="2462" max="2462" width="7.85546875" style="121" customWidth="1"/>
    <col min="2463" max="2463" width="67.5703125" style="121" bestFit="1" customWidth="1"/>
    <col min="2464" max="2464" width="15.85546875" style="121" customWidth="1"/>
    <col min="2465" max="2467" width="0" style="121" hidden="1" customWidth="1"/>
    <col min="2468" max="2468" width="1.28515625" style="121" customWidth="1"/>
    <col min="2469" max="2469" width="1.140625" style="121" customWidth="1"/>
    <col min="2470" max="2470" width="3.42578125" style="121" customWidth="1"/>
    <col min="2471" max="2471" width="15" style="121" customWidth="1"/>
    <col min="2472" max="2472" width="14" style="121" customWidth="1"/>
    <col min="2473" max="2717" width="7.28515625" style="121"/>
    <col min="2718" max="2718" width="7.85546875" style="121" customWidth="1"/>
    <col min="2719" max="2719" width="67.5703125" style="121" bestFit="1" customWidth="1"/>
    <col min="2720" max="2720" width="15.85546875" style="121" customWidth="1"/>
    <col min="2721" max="2723" width="0" style="121" hidden="1" customWidth="1"/>
    <col min="2724" max="2724" width="1.28515625" style="121" customWidth="1"/>
    <col min="2725" max="2725" width="1.140625" style="121" customWidth="1"/>
    <col min="2726" max="2726" width="3.42578125" style="121" customWidth="1"/>
    <col min="2727" max="2727" width="15" style="121" customWidth="1"/>
    <col min="2728" max="2728" width="14" style="121" customWidth="1"/>
    <col min="2729" max="2973" width="7.28515625" style="121"/>
    <col min="2974" max="2974" width="7.85546875" style="121" customWidth="1"/>
    <col min="2975" max="2975" width="67.5703125" style="121" bestFit="1" customWidth="1"/>
    <col min="2976" max="2976" width="15.85546875" style="121" customWidth="1"/>
    <col min="2977" max="2979" width="0" style="121" hidden="1" customWidth="1"/>
    <col min="2980" max="2980" width="1.28515625" style="121" customWidth="1"/>
    <col min="2981" max="2981" width="1.140625" style="121" customWidth="1"/>
    <col min="2982" max="2982" width="3.42578125" style="121" customWidth="1"/>
    <col min="2983" max="2983" width="15" style="121" customWidth="1"/>
    <col min="2984" max="2984" width="14" style="121" customWidth="1"/>
    <col min="2985" max="3229" width="7.28515625" style="121"/>
    <col min="3230" max="3230" width="7.85546875" style="121" customWidth="1"/>
    <col min="3231" max="3231" width="67.5703125" style="121" bestFit="1" customWidth="1"/>
    <col min="3232" max="3232" width="15.85546875" style="121" customWidth="1"/>
    <col min="3233" max="3235" width="0" style="121" hidden="1" customWidth="1"/>
    <col min="3236" max="3236" width="1.28515625" style="121" customWidth="1"/>
    <col min="3237" max="3237" width="1.140625" style="121" customWidth="1"/>
    <col min="3238" max="3238" width="3.42578125" style="121" customWidth="1"/>
    <col min="3239" max="3239" width="15" style="121" customWidth="1"/>
    <col min="3240" max="3240" width="14" style="121" customWidth="1"/>
    <col min="3241" max="3485" width="7.28515625" style="121"/>
    <col min="3486" max="3486" width="7.85546875" style="121" customWidth="1"/>
    <col min="3487" max="3487" width="67.5703125" style="121" bestFit="1" customWidth="1"/>
    <col min="3488" max="3488" width="15.85546875" style="121" customWidth="1"/>
    <col min="3489" max="3491" width="0" style="121" hidden="1" customWidth="1"/>
    <col min="3492" max="3492" width="1.28515625" style="121" customWidth="1"/>
    <col min="3493" max="3493" width="1.140625" style="121" customWidth="1"/>
    <col min="3494" max="3494" width="3.42578125" style="121" customWidth="1"/>
    <col min="3495" max="3495" width="15" style="121" customWidth="1"/>
    <col min="3496" max="3496" width="14" style="121" customWidth="1"/>
    <col min="3497" max="3741" width="7.28515625" style="121"/>
    <col min="3742" max="3742" width="7.85546875" style="121" customWidth="1"/>
    <col min="3743" max="3743" width="67.5703125" style="121" bestFit="1" customWidth="1"/>
    <col min="3744" max="3744" width="15.85546875" style="121" customWidth="1"/>
    <col min="3745" max="3747" width="0" style="121" hidden="1" customWidth="1"/>
    <col min="3748" max="3748" width="1.28515625" style="121" customWidth="1"/>
    <col min="3749" max="3749" width="1.140625" style="121" customWidth="1"/>
    <col min="3750" max="3750" width="3.42578125" style="121" customWidth="1"/>
    <col min="3751" max="3751" width="15" style="121" customWidth="1"/>
    <col min="3752" max="3752" width="14" style="121" customWidth="1"/>
    <col min="3753" max="3997" width="7.28515625" style="121"/>
    <col min="3998" max="3998" width="7.85546875" style="121" customWidth="1"/>
    <col min="3999" max="3999" width="67.5703125" style="121" bestFit="1" customWidth="1"/>
    <col min="4000" max="4000" width="15.85546875" style="121" customWidth="1"/>
    <col min="4001" max="4003" width="0" style="121" hidden="1" customWidth="1"/>
    <col min="4004" max="4004" width="1.28515625" style="121" customWidth="1"/>
    <col min="4005" max="4005" width="1.140625" style="121" customWidth="1"/>
    <col min="4006" max="4006" width="3.42578125" style="121" customWidth="1"/>
    <col min="4007" max="4007" width="15" style="121" customWidth="1"/>
    <col min="4008" max="4008" width="14" style="121" customWidth="1"/>
    <col min="4009" max="4253" width="7.28515625" style="121"/>
    <col min="4254" max="4254" width="7.85546875" style="121" customWidth="1"/>
    <col min="4255" max="4255" width="67.5703125" style="121" bestFit="1" customWidth="1"/>
    <col min="4256" max="4256" width="15.85546875" style="121" customWidth="1"/>
    <col min="4257" max="4259" width="0" style="121" hidden="1" customWidth="1"/>
    <col min="4260" max="4260" width="1.28515625" style="121" customWidth="1"/>
    <col min="4261" max="4261" width="1.140625" style="121" customWidth="1"/>
    <col min="4262" max="4262" width="3.42578125" style="121" customWidth="1"/>
    <col min="4263" max="4263" width="15" style="121" customWidth="1"/>
    <col min="4264" max="4264" width="14" style="121" customWidth="1"/>
    <col min="4265" max="4509" width="7.28515625" style="121"/>
    <col min="4510" max="4510" width="7.85546875" style="121" customWidth="1"/>
    <col min="4511" max="4511" width="67.5703125" style="121" bestFit="1" customWidth="1"/>
    <col min="4512" max="4512" width="15.85546875" style="121" customWidth="1"/>
    <col min="4513" max="4515" width="0" style="121" hidden="1" customWidth="1"/>
    <col min="4516" max="4516" width="1.28515625" style="121" customWidth="1"/>
    <col min="4517" max="4517" width="1.140625" style="121" customWidth="1"/>
    <col min="4518" max="4518" width="3.42578125" style="121" customWidth="1"/>
    <col min="4519" max="4519" width="15" style="121" customWidth="1"/>
    <col min="4520" max="4520" width="14" style="121" customWidth="1"/>
    <col min="4521" max="4765" width="7.28515625" style="121"/>
    <col min="4766" max="4766" width="7.85546875" style="121" customWidth="1"/>
    <col min="4767" max="4767" width="67.5703125" style="121" bestFit="1" customWidth="1"/>
    <col min="4768" max="4768" width="15.85546875" style="121" customWidth="1"/>
    <col min="4769" max="4771" width="0" style="121" hidden="1" customWidth="1"/>
    <col min="4772" max="4772" width="1.28515625" style="121" customWidth="1"/>
    <col min="4773" max="4773" width="1.140625" style="121" customWidth="1"/>
    <col min="4774" max="4774" width="3.42578125" style="121" customWidth="1"/>
    <col min="4775" max="4775" width="15" style="121" customWidth="1"/>
    <col min="4776" max="4776" width="14" style="121" customWidth="1"/>
    <col min="4777" max="5021" width="7.28515625" style="121"/>
    <col min="5022" max="5022" width="7.85546875" style="121" customWidth="1"/>
    <col min="5023" max="5023" width="67.5703125" style="121" bestFit="1" customWidth="1"/>
    <col min="5024" max="5024" width="15.85546875" style="121" customWidth="1"/>
    <col min="5025" max="5027" width="0" style="121" hidden="1" customWidth="1"/>
    <col min="5028" max="5028" width="1.28515625" style="121" customWidth="1"/>
    <col min="5029" max="5029" width="1.140625" style="121" customWidth="1"/>
    <col min="5030" max="5030" width="3.42578125" style="121" customWidth="1"/>
    <col min="5031" max="5031" width="15" style="121" customWidth="1"/>
    <col min="5032" max="5032" width="14" style="121" customWidth="1"/>
    <col min="5033" max="5277" width="7.28515625" style="121"/>
    <col min="5278" max="5278" width="7.85546875" style="121" customWidth="1"/>
    <col min="5279" max="5279" width="67.5703125" style="121" bestFit="1" customWidth="1"/>
    <col min="5280" max="5280" width="15.85546875" style="121" customWidth="1"/>
    <col min="5281" max="5283" width="0" style="121" hidden="1" customWidth="1"/>
    <col min="5284" max="5284" width="1.28515625" style="121" customWidth="1"/>
    <col min="5285" max="5285" width="1.140625" style="121" customWidth="1"/>
    <col min="5286" max="5286" width="3.42578125" style="121" customWidth="1"/>
    <col min="5287" max="5287" width="15" style="121" customWidth="1"/>
    <col min="5288" max="5288" width="14" style="121" customWidth="1"/>
    <col min="5289" max="5533" width="7.28515625" style="121"/>
    <col min="5534" max="5534" width="7.85546875" style="121" customWidth="1"/>
    <col min="5535" max="5535" width="67.5703125" style="121" bestFit="1" customWidth="1"/>
    <col min="5536" max="5536" width="15.85546875" style="121" customWidth="1"/>
    <col min="5537" max="5539" width="0" style="121" hidden="1" customWidth="1"/>
    <col min="5540" max="5540" width="1.28515625" style="121" customWidth="1"/>
    <col min="5541" max="5541" width="1.140625" style="121" customWidth="1"/>
    <col min="5542" max="5542" width="3.42578125" style="121" customWidth="1"/>
    <col min="5543" max="5543" width="15" style="121" customWidth="1"/>
    <col min="5544" max="5544" width="14" style="121" customWidth="1"/>
    <col min="5545" max="5789" width="7.28515625" style="121"/>
    <col min="5790" max="5790" width="7.85546875" style="121" customWidth="1"/>
    <col min="5791" max="5791" width="67.5703125" style="121" bestFit="1" customWidth="1"/>
    <col min="5792" max="5792" width="15.85546875" style="121" customWidth="1"/>
    <col min="5793" max="5795" width="0" style="121" hidden="1" customWidth="1"/>
    <col min="5796" max="5796" width="1.28515625" style="121" customWidth="1"/>
    <col min="5797" max="5797" width="1.140625" style="121" customWidth="1"/>
    <col min="5798" max="5798" width="3.42578125" style="121" customWidth="1"/>
    <col min="5799" max="5799" width="15" style="121" customWidth="1"/>
    <col min="5800" max="5800" width="14" style="121" customWidth="1"/>
    <col min="5801" max="6045" width="7.28515625" style="121"/>
    <col min="6046" max="6046" width="7.85546875" style="121" customWidth="1"/>
    <col min="6047" max="6047" width="67.5703125" style="121" bestFit="1" customWidth="1"/>
    <col min="6048" max="6048" width="15.85546875" style="121" customWidth="1"/>
    <col min="6049" max="6051" width="0" style="121" hidden="1" customWidth="1"/>
    <col min="6052" max="6052" width="1.28515625" style="121" customWidth="1"/>
    <col min="6053" max="6053" width="1.140625" style="121" customWidth="1"/>
    <col min="6054" max="6054" width="3.42578125" style="121" customWidth="1"/>
    <col min="6055" max="6055" width="15" style="121" customWidth="1"/>
    <col min="6056" max="6056" width="14" style="121" customWidth="1"/>
    <col min="6057" max="6301" width="7.28515625" style="121"/>
    <col min="6302" max="6302" width="7.85546875" style="121" customWidth="1"/>
    <col min="6303" max="6303" width="67.5703125" style="121" bestFit="1" customWidth="1"/>
    <col min="6304" max="6304" width="15.85546875" style="121" customWidth="1"/>
    <col min="6305" max="6307" width="0" style="121" hidden="1" customWidth="1"/>
    <col min="6308" max="6308" width="1.28515625" style="121" customWidth="1"/>
    <col min="6309" max="6309" width="1.140625" style="121" customWidth="1"/>
    <col min="6310" max="6310" width="3.42578125" style="121" customWidth="1"/>
    <col min="6311" max="6311" width="15" style="121" customWidth="1"/>
    <col min="6312" max="6312" width="14" style="121" customWidth="1"/>
    <col min="6313" max="6557" width="7.28515625" style="121"/>
    <col min="6558" max="6558" width="7.85546875" style="121" customWidth="1"/>
    <col min="6559" max="6559" width="67.5703125" style="121" bestFit="1" customWidth="1"/>
    <col min="6560" max="6560" width="15.85546875" style="121" customWidth="1"/>
    <col min="6561" max="6563" width="0" style="121" hidden="1" customWidth="1"/>
    <col min="6564" max="6564" width="1.28515625" style="121" customWidth="1"/>
    <col min="6565" max="6565" width="1.140625" style="121" customWidth="1"/>
    <col min="6566" max="6566" width="3.42578125" style="121" customWidth="1"/>
    <col min="6567" max="6567" width="15" style="121" customWidth="1"/>
    <col min="6568" max="6568" width="14" style="121" customWidth="1"/>
    <col min="6569" max="6813" width="7.28515625" style="121"/>
    <col min="6814" max="6814" width="7.85546875" style="121" customWidth="1"/>
    <col min="6815" max="6815" width="67.5703125" style="121" bestFit="1" customWidth="1"/>
    <col min="6816" max="6816" width="15.85546875" style="121" customWidth="1"/>
    <col min="6817" max="6819" width="0" style="121" hidden="1" customWidth="1"/>
    <col min="6820" max="6820" width="1.28515625" style="121" customWidth="1"/>
    <col min="6821" max="6821" width="1.140625" style="121" customWidth="1"/>
    <col min="6822" max="6822" width="3.42578125" style="121" customWidth="1"/>
    <col min="6823" max="6823" width="15" style="121" customWidth="1"/>
    <col min="6824" max="6824" width="14" style="121" customWidth="1"/>
    <col min="6825" max="7069" width="7.28515625" style="121"/>
    <col min="7070" max="7070" width="7.85546875" style="121" customWidth="1"/>
    <col min="7071" max="7071" width="67.5703125" style="121" bestFit="1" customWidth="1"/>
    <col min="7072" max="7072" width="15.85546875" style="121" customWidth="1"/>
    <col min="7073" max="7075" width="0" style="121" hidden="1" customWidth="1"/>
    <col min="7076" max="7076" width="1.28515625" style="121" customWidth="1"/>
    <col min="7077" max="7077" width="1.140625" style="121" customWidth="1"/>
    <col min="7078" max="7078" width="3.42578125" style="121" customWidth="1"/>
    <col min="7079" max="7079" width="15" style="121" customWidth="1"/>
    <col min="7080" max="7080" width="14" style="121" customWidth="1"/>
    <col min="7081" max="7325" width="7.28515625" style="121"/>
    <col min="7326" max="7326" width="7.85546875" style="121" customWidth="1"/>
    <col min="7327" max="7327" width="67.5703125" style="121" bestFit="1" customWidth="1"/>
    <col min="7328" max="7328" width="15.85546875" style="121" customWidth="1"/>
    <col min="7329" max="7331" width="0" style="121" hidden="1" customWidth="1"/>
    <col min="7332" max="7332" width="1.28515625" style="121" customWidth="1"/>
    <col min="7333" max="7333" width="1.140625" style="121" customWidth="1"/>
    <col min="7334" max="7334" width="3.42578125" style="121" customWidth="1"/>
    <col min="7335" max="7335" width="15" style="121" customWidth="1"/>
    <col min="7336" max="7336" width="14" style="121" customWidth="1"/>
    <col min="7337" max="7581" width="7.28515625" style="121"/>
    <col min="7582" max="7582" width="7.85546875" style="121" customWidth="1"/>
    <col min="7583" max="7583" width="67.5703125" style="121" bestFit="1" customWidth="1"/>
    <col min="7584" max="7584" width="15.85546875" style="121" customWidth="1"/>
    <col min="7585" max="7587" width="0" style="121" hidden="1" customWidth="1"/>
    <col min="7588" max="7588" width="1.28515625" style="121" customWidth="1"/>
    <col min="7589" max="7589" width="1.140625" style="121" customWidth="1"/>
    <col min="7590" max="7590" width="3.42578125" style="121" customWidth="1"/>
    <col min="7591" max="7591" width="15" style="121" customWidth="1"/>
    <col min="7592" max="7592" width="14" style="121" customWidth="1"/>
    <col min="7593" max="7837" width="7.28515625" style="121"/>
    <col min="7838" max="7838" width="7.85546875" style="121" customWidth="1"/>
    <col min="7839" max="7839" width="67.5703125" style="121" bestFit="1" customWidth="1"/>
    <col min="7840" max="7840" width="15.85546875" style="121" customWidth="1"/>
    <col min="7841" max="7843" width="0" style="121" hidden="1" customWidth="1"/>
    <col min="7844" max="7844" width="1.28515625" style="121" customWidth="1"/>
    <col min="7845" max="7845" width="1.140625" style="121" customWidth="1"/>
    <col min="7846" max="7846" width="3.42578125" style="121" customWidth="1"/>
    <col min="7847" max="7847" width="15" style="121" customWidth="1"/>
    <col min="7848" max="7848" width="14" style="121" customWidth="1"/>
    <col min="7849" max="8093" width="7.28515625" style="121"/>
    <col min="8094" max="8094" width="7.85546875" style="121" customWidth="1"/>
    <col min="8095" max="8095" width="67.5703125" style="121" bestFit="1" customWidth="1"/>
    <col min="8096" max="8096" width="15.85546875" style="121" customWidth="1"/>
    <col min="8097" max="8099" width="0" style="121" hidden="1" customWidth="1"/>
    <col min="8100" max="8100" width="1.28515625" style="121" customWidth="1"/>
    <col min="8101" max="8101" width="1.140625" style="121" customWidth="1"/>
    <col min="8102" max="8102" width="3.42578125" style="121" customWidth="1"/>
    <col min="8103" max="8103" width="15" style="121" customWidth="1"/>
    <col min="8104" max="8104" width="14" style="121" customWidth="1"/>
    <col min="8105" max="8349" width="7.28515625" style="121"/>
    <col min="8350" max="8350" width="7.85546875" style="121" customWidth="1"/>
    <col min="8351" max="8351" width="67.5703125" style="121" bestFit="1" customWidth="1"/>
    <col min="8352" max="8352" width="15.85546875" style="121" customWidth="1"/>
    <col min="8353" max="8355" width="0" style="121" hidden="1" customWidth="1"/>
    <col min="8356" max="8356" width="1.28515625" style="121" customWidth="1"/>
    <col min="8357" max="8357" width="1.140625" style="121" customWidth="1"/>
    <col min="8358" max="8358" width="3.42578125" style="121" customWidth="1"/>
    <col min="8359" max="8359" width="15" style="121" customWidth="1"/>
    <col min="8360" max="8360" width="14" style="121" customWidth="1"/>
    <col min="8361" max="8605" width="7.28515625" style="121"/>
    <col min="8606" max="8606" width="7.85546875" style="121" customWidth="1"/>
    <col min="8607" max="8607" width="67.5703125" style="121" bestFit="1" customWidth="1"/>
    <col min="8608" max="8608" width="15.85546875" style="121" customWidth="1"/>
    <col min="8609" max="8611" width="0" style="121" hidden="1" customWidth="1"/>
    <col min="8612" max="8612" width="1.28515625" style="121" customWidth="1"/>
    <col min="8613" max="8613" width="1.140625" style="121" customWidth="1"/>
    <col min="8614" max="8614" width="3.42578125" style="121" customWidth="1"/>
    <col min="8615" max="8615" width="15" style="121" customWidth="1"/>
    <col min="8616" max="8616" width="14" style="121" customWidth="1"/>
    <col min="8617" max="8861" width="7.28515625" style="121"/>
    <col min="8862" max="8862" width="7.85546875" style="121" customWidth="1"/>
    <col min="8863" max="8863" width="67.5703125" style="121" bestFit="1" customWidth="1"/>
    <col min="8864" max="8864" width="15.85546875" style="121" customWidth="1"/>
    <col min="8865" max="8867" width="0" style="121" hidden="1" customWidth="1"/>
    <col min="8868" max="8868" width="1.28515625" style="121" customWidth="1"/>
    <col min="8869" max="8869" width="1.140625" style="121" customWidth="1"/>
    <col min="8870" max="8870" width="3.42578125" style="121" customWidth="1"/>
    <col min="8871" max="8871" width="15" style="121" customWidth="1"/>
    <col min="8872" max="8872" width="14" style="121" customWidth="1"/>
    <col min="8873" max="9117" width="7.28515625" style="121"/>
    <col min="9118" max="9118" width="7.85546875" style="121" customWidth="1"/>
    <col min="9119" max="9119" width="67.5703125" style="121" bestFit="1" customWidth="1"/>
    <col min="9120" max="9120" width="15.85546875" style="121" customWidth="1"/>
    <col min="9121" max="9123" width="0" style="121" hidden="1" customWidth="1"/>
    <col min="9124" max="9124" width="1.28515625" style="121" customWidth="1"/>
    <col min="9125" max="9125" width="1.140625" style="121" customWidth="1"/>
    <col min="9126" max="9126" width="3.42578125" style="121" customWidth="1"/>
    <col min="9127" max="9127" width="15" style="121" customWidth="1"/>
    <col min="9128" max="9128" width="14" style="121" customWidth="1"/>
    <col min="9129" max="9373" width="7.28515625" style="121"/>
    <col min="9374" max="9374" width="7.85546875" style="121" customWidth="1"/>
    <col min="9375" max="9375" width="67.5703125" style="121" bestFit="1" customWidth="1"/>
    <col min="9376" max="9376" width="15.85546875" style="121" customWidth="1"/>
    <col min="9377" max="9379" width="0" style="121" hidden="1" customWidth="1"/>
    <col min="9380" max="9380" width="1.28515625" style="121" customWidth="1"/>
    <col min="9381" max="9381" width="1.140625" style="121" customWidth="1"/>
    <col min="9382" max="9382" width="3.42578125" style="121" customWidth="1"/>
    <col min="9383" max="9383" width="15" style="121" customWidth="1"/>
    <col min="9384" max="9384" width="14" style="121" customWidth="1"/>
    <col min="9385" max="9629" width="7.28515625" style="121"/>
    <col min="9630" max="9630" width="7.85546875" style="121" customWidth="1"/>
    <col min="9631" max="9631" width="67.5703125" style="121" bestFit="1" customWidth="1"/>
    <col min="9632" max="9632" width="15.85546875" style="121" customWidth="1"/>
    <col min="9633" max="9635" width="0" style="121" hidden="1" customWidth="1"/>
    <col min="9636" max="9636" width="1.28515625" style="121" customWidth="1"/>
    <col min="9637" max="9637" width="1.140625" style="121" customWidth="1"/>
    <col min="9638" max="9638" width="3.42578125" style="121" customWidth="1"/>
    <col min="9639" max="9639" width="15" style="121" customWidth="1"/>
    <col min="9640" max="9640" width="14" style="121" customWidth="1"/>
    <col min="9641" max="9885" width="7.28515625" style="121"/>
    <col min="9886" max="9886" width="7.85546875" style="121" customWidth="1"/>
    <col min="9887" max="9887" width="67.5703125" style="121" bestFit="1" customWidth="1"/>
    <col min="9888" max="9888" width="15.85546875" style="121" customWidth="1"/>
    <col min="9889" max="9891" width="0" style="121" hidden="1" customWidth="1"/>
    <col min="9892" max="9892" width="1.28515625" style="121" customWidth="1"/>
    <col min="9893" max="9893" width="1.140625" style="121" customWidth="1"/>
    <col min="9894" max="9894" width="3.42578125" style="121" customWidth="1"/>
    <col min="9895" max="9895" width="15" style="121" customWidth="1"/>
    <col min="9896" max="9896" width="14" style="121" customWidth="1"/>
    <col min="9897" max="10141" width="7.28515625" style="121"/>
    <col min="10142" max="10142" width="7.85546875" style="121" customWidth="1"/>
    <col min="10143" max="10143" width="67.5703125" style="121" bestFit="1" customWidth="1"/>
    <col min="10144" max="10144" width="15.85546875" style="121" customWidth="1"/>
    <col min="10145" max="10147" width="0" style="121" hidden="1" customWidth="1"/>
    <col min="10148" max="10148" width="1.28515625" style="121" customWidth="1"/>
    <col min="10149" max="10149" width="1.140625" style="121" customWidth="1"/>
    <col min="10150" max="10150" width="3.42578125" style="121" customWidth="1"/>
    <col min="10151" max="10151" width="15" style="121" customWidth="1"/>
    <col min="10152" max="10152" width="14" style="121" customWidth="1"/>
    <col min="10153" max="10397" width="7.28515625" style="121"/>
    <col min="10398" max="10398" width="7.85546875" style="121" customWidth="1"/>
    <col min="10399" max="10399" width="67.5703125" style="121" bestFit="1" customWidth="1"/>
    <col min="10400" max="10400" width="15.85546875" style="121" customWidth="1"/>
    <col min="10401" max="10403" width="0" style="121" hidden="1" customWidth="1"/>
    <col min="10404" max="10404" width="1.28515625" style="121" customWidth="1"/>
    <col min="10405" max="10405" width="1.140625" style="121" customWidth="1"/>
    <col min="10406" max="10406" width="3.42578125" style="121" customWidth="1"/>
    <col min="10407" max="10407" width="15" style="121" customWidth="1"/>
    <col min="10408" max="10408" width="14" style="121" customWidth="1"/>
    <col min="10409" max="10653" width="7.28515625" style="121"/>
    <col min="10654" max="10654" width="7.85546875" style="121" customWidth="1"/>
    <col min="10655" max="10655" width="67.5703125" style="121" bestFit="1" customWidth="1"/>
    <col min="10656" max="10656" width="15.85546875" style="121" customWidth="1"/>
    <col min="10657" max="10659" width="0" style="121" hidden="1" customWidth="1"/>
    <col min="10660" max="10660" width="1.28515625" style="121" customWidth="1"/>
    <col min="10661" max="10661" width="1.140625" style="121" customWidth="1"/>
    <col min="10662" max="10662" width="3.42578125" style="121" customWidth="1"/>
    <col min="10663" max="10663" width="15" style="121" customWidth="1"/>
    <col min="10664" max="10664" width="14" style="121" customWidth="1"/>
    <col min="10665" max="10909" width="7.28515625" style="121"/>
    <col min="10910" max="10910" width="7.85546875" style="121" customWidth="1"/>
    <col min="10911" max="10911" width="67.5703125" style="121" bestFit="1" customWidth="1"/>
    <col min="10912" max="10912" width="15.85546875" style="121" customWidth="1"/>
    <col min="10913" max="10915" width="0" style="121" hidden="1" customWidth="1"/>
    <col min="10916" max="10916" width="1.28515625" style="121" customWidth="1"/>
    <col min="10917" max="10917" width="1.140625" style="121" customWidth="1"/>
    <col min="10918" max="10918" width="3.42578125" style="121" customWidth="1"/>
    <col min="10919" max="10919" width="15" style="121" customWidth="1"/>
    <col min="10920" max="10920" width="14" style="121" customWidth="1"/>
    <col min="10921" max="11165" width="7.28515625" style="121"/>
    <col min="11166" max="11166" width="7.85546875" style="121" customWidth="1"/>
    <col min="11167" max="11167" width="67.5703125" style="121" bestFit="1" customWidth="1"/>
    <col min="11168" max="11168" width="15.85546875" style="121" customWidth="1"/>
    <col min="11169" max="11171" width="0" style="121" hidden="1" customWidth="1"/>
    <col min="11172" max="11172" width="1.28515625" style="121" customWidth="1"/>
    <col min="11173" max="11173" width="1.140625" style="121" customWidth="1"/>
    <col min="11174" max="11174" width="3.42578125" style="121" customWidth="1"/>
    <col min="11175" max="11175" width="15" style="121" customWidth="1"/>
    <col min="11176" max="11176" width="14" style="121" customWidth="1"/>
    <col min="11177" max="11421" width="7.28515625" style="121"/>
    <col min="11422" max="11422" width="7.85546875" style="121" customWidth="1"/>
    <col min="11423" max="11423" width="67.5703125" style="121" bestFit="1" customWidth="1"/>
    <col min="11424" max="11424" width="15.85546875" style="121" customWidth="1"/>
    <col min="11425" max="11427" width="0" style="121" hidden="1" customWidth="1"/>
    <col min="11428" max="11428" width="1.28515625" style="121" customWidth="1"/>
    <col min="11429" max="11429" width="1.140625" style="121" customWidth="1"/>
    <col min="11430" max="11430" width="3.42578125" style="121" customWidth="1"/>
    <col min="11431" max="11431" width="15" style="121" customWidth="1"/>
    <col min="11432" max="11432" width="14" style="121" customWidth="1"/>
    <col min="11433" max="11677" width="7.28515625" style="121"/>
    <col min="11678" max="11678" width="7.85546875" style="121" customWidth="1"/>
    <col min="11679" max="11679" width="67.5703125" style="121" bestFit="1" customWidth="1"/>
    <col min="11680" max="11680" width="15.85546875" style="121" customWidth="1"/>
    <col min="11681" max="11683" width="0" style="121" hidden="1" customWidth="1"/>
    <col min="11684" max="11684" width="1.28515625" style="121" customWidth="1"/>
    <col min="11685" max="11685" width="1.140625" style="121" customWidth="1"/>
    <col min="11686" max="11686" width="3.42578125" style="121" customWidth="1"/>
    <col min="11687" max="11687" width="15" style="121" customWidth="1"/>
    <col min="11688" max="11688" width="14" style="121" customWidth="1"/>
    <col min="11689" max="11933" width="7.28515625" style="121"/>
    <col min="11934" max="11934" width="7.85546875" style="121" customWidth="1"/>
    <col min="11935" max="11935" width="67.5703125" style="121" bestFit="1" customWidth="1"/>
    <col min="11936" max="11936" width="15.85546875" style="121" customWidth="1"/>
    <col min="11937" max="11939" width="0" style="121" hidden="1" customWidth="1"/>
    <col min="11940" max="11940" width="1.28515625" style="121" customWidth="1"/>
    <col min="11941" max="11941" width="1.140625" style="121" customWidth="1"/>
    <col min="11942" max="11942" width="3.42578125" style="121" customWidth="1"/>
    <col min="11943" max="11943" width="15" style="121" customWidth="1"/>
    <col min="11944" max="11944" width="14" style="121" customWidth="1"/>
    <col min="11945" max="12189" width="7.28515625" style="121"/>
    <col min="12190" max="12190" width="7.85546875" style="121" customWidth="1"/>
    <col min="12191" max="12191" width="67.5703125" style="121" bestFit="1" customWidth="1"/>
    <col min="12192" max="12192" width="15.85546875" style="121" customWidth="1"/>
    <col min="12193" max="12195" width="0" style="121" hidden="1" customWidth="1"/>
    <col min="12196" max="12196" width="1.28515625" style="121" customWidth="1"/>
    <col min="12197" max="12197" width="1.140625" style="121" customWidth="1"/>
    <col min="12198" max="12198" width="3.42578125" style="121" customWidth="1"/>
    <col min="12199" max="12199" width="15" style="121" customWidth="1"/>
    <col min="12200" max="12200" width="14" style="121" customWidth="1"/>
    <col min="12201" max="12445" width="7.28515625" style="121"/>
    <col min="12446" max="12446" width="7.85546875" style="121" customWidth="1"/>
    <col min="12447" max="12447" width="67.5703125" style="121" bestFit="1" customWidth="1"/>
    <col min="12448" max="12448" width="15.85546875" style="121" customWidth="1"/>
    <col min="12449" max="12451" width="0" style="121" hidden="1" customWidth="1"/>
    <col min="12452" max="12452" width="1.28515625" style="121" customWidth="1"/>
    <col min="12453" max="12453" width="1.140625" style="121" customWidth="1"/>
    <col min="12454" max="12454" width="3.42578125" style="121" customWidth="1"/>
    <col min="12455" max="12455" width="15" style="121" customWidth="1"/>
    <col min="12456" max="12456" width="14" style="121" customWidth="1"/>
    <col min="12457" max="12701" width="7.28515625" style="121"/>
    <col min="12702" max="12702" width="7.85546875" style="121" customWidth="1"/>
    <col min="12703" max="12703" width="67.5703125" style="121" bestFit="1" customWidth="1"/>
    <col min="12704" max="12704" width="15.85546875" style="121" customWidth="1"/>
    <col min="12705" max="12707" width="0" style="121" hidden="1" customWidth="1"/>
    <col min="12708" max="12708" width="1.28515625" style="121" customWidth="1"/>
    <col min="12709" max="12709" width="1.140625" style="121" customWidth="1"/>
    <col min="12710" max="12710" width="3.42578125" style="121" customWidth="1"/>
    <col min="12711" max="12711" width="15" style="121" customWidth="1"/>
    <col min="12712" max="12712" width="14" style="121" customWidth="1"/>
    <col min="12713" max="12957" width="7.28515625" style="121"/>
    <col min="12958" max="12958" width="7.85546875" style="121" customWidth="1"/>
    <col min="12959" max="12959" width="67.5703125" style="121" bestFit="1" customWidth="1"/>
    <col min="12960" max="12960" width="15.85546875" style="121" customWidth="1"/>
    <col min="12961" max="12963" width="0" style="121" hidden="1" customWidth="1"/>
    <col min="12964" max="12964" width="1.28515625" style="121" customWidth="1"/>
    <col min="12965" max="12965" width="1.140625" style="121" customWidth="1"/>
    <col min="12966" max="12966" width="3.42578125" style="121" customWidth="1"/>
    <col min="12967" max="12967" width="15" style="121" customWidth="1"/>
    <col min="12968" max="12968" width="14" style="121" customWidth="1"/>
    <col min="12969" max="13213" width="7.28515625" style="121"/>
    <col min="13214" max="13214" width="7.85546875" style="121" customWidth="1"/>
    <col min="13215" max="13215" width="67.5703125" style="121" bestFit="1" customWidth="1"/>
    <col min="13216" max="13216" width="15.85546875" style="121" customWidth="1"/>
    <col min="13217" max="13219" width="0" style="121" hidden="1" customWidth="1"/>
    <col min="13220" max="13220" width="1.28515625" style="121" customWidth="1"/>
    <col min="13221" max="13221" width="1.140625" style="121" customWidth="1"/>
    <col min="13222" max="13222" width="3.42578125" style="121" customWidth="1"/>
    <col min="13223" max="13223" width="15" style="121" customWidth="1"/>
    <col min="13224" max="13224" width="14" style="121" customWidth="1"/>
    <col min="13225" max="13469" width="7.28515625" style="121"/>
    <col min="13470" max="13470" width="7.85546875" style="121" customWidth="1"/>
    <col min="13471" max="13471" width="67.5703125" style="121" bestFit="1" customWidth="1"/>
    <col min="13472" max="13472" width="15.85546875" style="121" customWidth="1"/>
    <col min="13473" max="13475" width="0" style="121" hidden="1" customWidth="1"/>
    <col min="13476" max="13476" width="1.28515625" style="121" customWidth="1"/>
    <col min="13477" max="13477" width="1.140625" style="121" customWidth="1"/>
    <col min="13478" max="13478" width="3.42578125" style="121" customWidth="1"/>
    <col min="13479" max="13479" width="15" style="121" customWidth="1"/>
    <col min="13480" max="13480" width="14" style="121" customWidth="1"/>
    <col min="13481" max="13725" width="7.28515625" style="121"/>
    <col min="13726" max="13726" width="7.85546875" style="121" customWidth="1"/>
    <col min="13727" max="13727" width="67.5703125" style="121" bestFit="1" customWidth="1"/>
    <col min="13728" max="13728" width="15.85546875" style="121" customWidth="1"/>
    <col min="13729" max="13731" width="0" style="121" hidden="1" customWidth="1"/>
    <col min="13732" max="13732" width="1.28515625" style="121" customWidth="1"/>
    <col min="13733" max="13733" width="1.140625" style="121" customWidth="1"/>
    <col min="13734" max="13734" width="3.42578125" style="121" customWidth="1"/>
    <col min="13735" max="13735" width="15" style="121" customWidth="1"/>
    <col min="13736" max="13736" width="14" style="121" customWidth="1"/>
    <col min="13737" max="13981" width="7.28515625" style="121"/>
    <col min="13982" max="13982" width="7.85546875" style="121" customWidth="1"/>
    <col min="13983" max="13983" width="67.5703125" style="121" bestFit="1" customWidth="1"/>
    <col min="13984" max="13984" width="15.85546875" style="121" customWidth="1"/>
    <col min="13985" max="13987" width="0" style="121" hidden="1" customWidth="1"/>
    <col min="13988" max="13988" width="1.28515625" style="121" customWidth="1"/>
    <col min="13989" max="13989" width="1.140625" style="121" customWidth="1"/>
    <col min="13990" max="13990" width="3.42578125" style="121" customWidth="1"/>
    <col min="13991" max="13991" width="15" style="121" customWidth="1"/>
    <col min="13992" max="13992" width="14" style="121" customWidth="1"/>
    <col min="13993" max="14237" width="7.28515625" style="121"/>
    <col min="14238" max="14238" width="7.85546875" style="121" customWidth="1"/>
    <col min="14239" max="14239" width="67.5703125" style="121" bestFit="1" customWidth="1"/>
    <col min="14240" max="14240" width="15.85546875" style="121" customWidth="1"/>
    <col min="14241" max="14243" width="0" style="121" hidden="1" customWidth="1"/>
    <col min="14244" max="14244" width="1.28515625" style="121" customWidth="1"/>
    <col min="14245" max="14245" width="1.140625" style="121" customWidth="1"/>
    <col min="14246" max="14246" width="3.42578125" style="121" customWidth="1"/>
    <col min="14247" max="14247" width="15" style="121" customWidth="1"/>
    <col min="14248" max="14248" width="14" style="121" customWidth="1"/>
    <col min="14249" max="14493" width="7.28515625" style="121"/>
    <col min="14494" max="14494" width="7.85546875" style="121" customWidth="1"/>
    <col min="14495" max="14495" width="67.5703125" style="121" bestFit="1" customWidth="1"/>
    <col min="14496" max="14496" width="15.85546875" style="121" customWidth="1"/>
    <col min="14497" max="14499" width="0" style="121" hidden="1" customWidth="1"/>
    <col min="14500" max="14500" width="1.28515625" style="121" customWidth="1"/>
    <col min="14501" max="14501" width="1.140625" style="121" customWidth="1"/>
    <col min="14502" max="14502" width="3.42578125" style="121" customWidth="1"/>
    <col min="14503" max="14503" width="15" style="121" customWidth="1"/>
    <col min="14504" max="14504" width="14" style="121" customWidth="1"/>
    <col min="14505" max="14749" width="7.28515625" style="121"/>
    <col min="14750" max="14750" width="7.85546875" style="121" customWidth="1"/>
    <col min="14751" max="14751" width="67.5703125" style="121" bestFit="1" customWidth="1"/>
    <col min="14752" max="14752" width="15.85546875" style="121" customWidth="1"/>
    <col min="14753" max="14755" width="0" style="121" hidden="1" customWidth="1"/>
    <col min="14756" max="14756" width="1.28515625" style="121" customWidth="1"/>
    <col min="14757" max="14757" width="1.140625" style="121" customWidth="1"/>
    <col min="14758" max="14758" width="3.42578125" style="121" customWidth="1"/>
    <col min="14759" max="14759" width="15" style="121" customWidth="1"/>
    <col min="14760" max="14760" width="14" style="121" customWidth="1"/>
    <col min="14761" max="15005" width="7.28515625" style="121"/>
    <col min="15006" max="15006" width="7.85546875" style="121" customWidth="1"/>
    <col min="15007" max="15007" width="67.5703125" style="121" bestFit="1" customWidth="1"/>
    <col min="15008" max="15008" width="15.85546875" style="121" customWidth="1"/>
    <col min="15009" max="15011" width="0" style="121" hidden="1" customWidth="1"/>
    <col min="15012" max="15012" width="1.28515625" style="121" customWidth="1"/>
    <col min="15013" max="15013" width="1.140625" style="121" customWidth="1"/>
    <col min="15014" max="15014" width="3.42578125" style="121" customWidth="1"/>
    <col min="15015" max="15015" width="15" style="121" customWidth="1"/>
    <col min="15016" max="15016" width="14" style="121" customWidth="1"/>
    <col min="15017" max="15261" width="7.28515625" style="121"/>
    <col min="15262" max="15262" width="7.85546875" style="121" customWidth="1"/>
    <col min="15263" max="15263" width="67.5703125" style="121" bestFit="1" customWidth="1"/>
    <col min="15264" max="15264" width="15.85546875" style="121" customWidth="1"/>
    <col min="15265" max="15267" width="0" style="121" hidden="1" customWidth="1"/>
    <col min="15268" max="15268" width="1.28515625" style="121" customWidth="1"/>
    <col min="15269" max="15269" width="1.140625" style="121" customWidth="1"/>
    <col min="15270" max="15270" width="3.42578125" style="121" customWidth="1"/>
    <col min="15271" max="15271" width="15" style="121" customWidth="1"/>
    <col min="15272" max="15272" width="14" style="121" customWidth="1"/>
    <col min="15273" max="15517" width="7.28515625" style="121"/>
    <col min="15518" max="15518" width="7.85546875" style="121" customWidth="1"/>
    <col min="15519" max="15519" width="67.5703125" style="121" bestFit="1" customWidth="1"/>
    <col min="15520" max="15520" width="15.85546875" style="121" customWidth="1"/>
    <col min="15521" max="15523" width="0" style="121" hidden="1" customWidth="1"/>
    <col min="15524" max="15524" width="1.28515625" style="121" customWidth="1"/>
    <col min="15525" max="15525" width="1.140625" style="121" customWidth="1"/>
    <col min="15526" max="15526" width="3.42578125" style="121" customWidth="1"/>
    <col min="15527" max="15527" width="15" style="121" customWidth="1"/>
    <col min="15528" max="15528" width="14" style="121" customWidth="1"/>
    <col min="15529" max="15773" width="7.28515625" style="121"/>
    <col min="15774" max="15774" width="7.85546875" style="121" customWidth="1"/>
    <col min="15775" max="15775" width="67.5703125" style="121" bestFit="1" customWidth="1"/>
    <col min="15776" max="15776" width="15.85546875" style="121" customWidth="1"/>
    <col min="15777" max="15779" width="0" style="121" hidden="1" customWidth="1"/>
    <col min="15780" max="15780" width="1.28515625" style="121" customWidth="1"/>
    <col min="15781" max="15781" width="1.140625" style="121" customWidth="1"/>
    <col min="15782" max="15782" width="3.42578125" style="121" customWidth="1"/>
    <col min="15783" max="15783" width="15" style="121" customWidth="1"/>
    <col min="15784" max="15784" width="14" style="121" customWidth="1"/>
    <col min="15785" max="16029" width="7.28515625" style="121"/>
    <col min="16030" max="16030" width="7.85546875" style="121" customWidth="1"/>
    <col min="16031" max="16031" width="67.5703125" style="121" bestFit="1" customWidth="1"/>
    <col min="16032" max="16032" width="15.85546875" style="121" customWidth="1"/>
    <col min="16033" max="16035" width="0" style="121" hidden="1" customWidth="1"/>
    <col min="16036" max="16036" width="1.28515625" style="121" customWidth="1"/>
    <col min="16037" max="16037" width="1.140625" style="121" customWidth="1"/>
    <col min="16038" max="16038" width="3.42578125" style="121" customWidth="1"/>
    <col min="16039" max="16039" width="15" style="121" customWidth="1"/>
    <col min="16040" max="16040" width="14" style="121" customWidth="1"/>
    <col min="16041" max="16384" width="7.28515625" style="121"/>
  </cols>
  <sheetData>
    <row r="1" spans="1:11">
      <c r="B1" s="124"/>
      <c r="C1" s="125"/>
      <c r="D1" s="125"/>
      <c r="E1" s="125"/>
    </row>
    <row r="2" spans="1:11" ht="15" customHeight="1">
      <c r="A2" s="127"/>
      <c r="C2" s="390" t="str">
        <f>+'Energy Sales Revenues'!C2:H2</f>
        <v>Cumulative Figures</v>
      </c>
      <c r="D2" s="390"/>
      <c r="E2" s="390"/>
      <c r="F2" s="390"/>
      <c r="H2" s="390" t="s">
        <v>217</v>
      </c>
      <c r="I2" s="390"/>
      <c r="J2" s="390"/>
      <c r="K2" s="390"/>
    </row>
    <row r="3" spans="1:11" ht="22.5">
      <c r="B3" s="128" t="s">
        <v>198</v>
      </c>
      <c r="C3" s="58" t="str">
        <f>+'Gx Business'!C4</f>
        <v>Dec-22</v>
      </c>
      <c r="D3" s="59" t="str">
        <f>+'Gx Business'!D4</f>
        <v>Dec-21</v>
      </c>
      <c r="E3" s="59" t="s">
        <v>91</v>
      </c>
      <c r="F3" s="128" t="s">
        <v>92</v>
      </c>
      <c r="G3" s="129"/>
      <c r="H3" s="58" t="str">
        <f>+'Energy Sales Revenues'!C24</f>
        <v>Q4 2022</v>
      </c>
      <c r="I3" s="59" t="str">
        <f>+'Energy Sales Revenues'!D24</f>
        <v>Q4 2021</v>
      </c>
      <c r="J3" s="59" t="s">
        <v>91</v>
      </c>
      <c r="K3" s="128" t="s">
        <v>92</v>
      </c>
    </row>
    <row r="4" spans="1:11" s="127" customFormat="1" ht="10.5" customHeight="1">
      <c r="B4" s="130"/>
      <c r="C4" s="131"/>
      <c r="D4" s="132"/>
      <c r="E4" s="132"/>
      <c r="F4" s="133"/>
      <c r="G4" s="134"/>
      <c r="H4" s="131"/>
      <c r="I4" s="132"/>
      <c r="J4" s="132"/>
      <c r="K4" s="133"/>
    </row>
    <row r="5" spans="1:11" s="127" customFormat="1" ht="15" customHeight="1">
      <c r="B5" s="135" t="s">
        <v>93</v>
      </c>
      <c r="C5" s="104">
        <v>4956431.8629999999</v>
      </c>
      <c r="D5" s="136">
        <v>2855229.5350000001</v>
      </c>
      <c r="E5" s="136">
        <v>2101202.3279999997</v>
      </c>
      <c r="F5" s="137">
        <v>0.7359</v>
      </c>
      <c r="G5" s="138"/>
      <c r="H5" s="104">
        <v>1744084.605</v>
      </c>
      <c r="I5" s="136">
        <v>794850.44100000011</v>
      </c>
      <c r="J5" s="136">
        <v>949234.16399999987</v>
      </c>
      <c r="K5" s="137">
        <v>1.1941999999999999</v>
      </c>
    </row>
    <row r="6" spans="1:11" s="127" customFormat="1" ht="15" customHeight="1">
      <c r="B6" s="139" t="s">
        <v>94</v>
      </c>
      <c r="C6" s="85">
        <v>4379000.09</v>
      </c>
      <c r="D6" s="140">
        <v>2829682.4040000001</v>
      </c>
      <c r="E6" s="140">
        <v>1549317.6859999998</v>
      </c>
      <c r="F6" s="141">
        <v>0.54749999999999999</v>
      </c>
      <c r="G6" s="138"/>
      <c r="H6" s="85">
        <v>1270439.6880000001</v>
      </c>
      <c r="I6" s="140">
        <v>795331.97800000012</v>
      </c>
      <c r="J6" s="140">
        <v>475107.70999999996</v>
      </c>
      <c r="K6" s="141">
        <v>0.59740000000000004</v>
      </c>
    </row>
    <row r="7" spans="1:11" s="127" customFormat="1" ht="15" customHeight="1">
      <c r="B7" s="142" t="s">
        <v>95</v>
      </c>
      <c r="C7" s="109">
        <v>577431.77300000004</v>
      </c>
      <c r="D7" s="143">
        <v>25547.131000000001</v>
      </c>
      <c r="E7" s="143">
        <v>551884.64199999999</v>
      </c>
      <c r="F7" s="143" t="s">
        <v>271</v>
      </c>
      <c r="G7" s="138"/>
      <c r="H7" s="109">
        <v>473644.91700000002</v>
      </c>
      <c r="I7" s="143">
        <v>-481.53700000000026</v>
      </c>
      <c r="J7" s="143">
        <v>474126.45400000003</v>
      </c>
      <c r="K7" s="143" t="s">
        <v>271</v>
      </c>
    </row>
    <row r="8" spans="1:11" s="127" customFormat="1" ht="15" customHeight="1">
      <c r="B8" s="144" t="s">
        <v>96</v>
      </c>
      <c r="C8" s="117">
        <v>-3399524.0669999998</v>
      </c>
      <c r="D8" s="145">
        <v>-2011305.4039999999</v>
      </c>
      <c r="E8" s="145">
        <v>-1388218.6629999999</v>
      </c>
      <c r="F8" s="146">
        <v>0.69020000000000004</v>
      </c>
      <c r="G8" s="138"/>
      <c r="H8" s="117">
        <v>-840473.44800000009</v>
      </c>
      <c r="I8" s="145">
        <v>-547059.99300000002</v>
      </c>
      <c r="J8" s="145">
        <v>-293413.45500000007</v>
      </c>
      <c r="K8" s="146">
        <v>0.5363</v>
      </c>
    </row>
    <row r="9" spans="1:11" s="127" customFormat="1" ht="15" customHeight="1">
      <c r="B9" s="147" t="s">
        <v>97</v>
      </c>
      <c r="C9" s="70">
        <v>-1885218.041</v>
      </c>
      <c r="D9" s="148">
        <v>-1296992.284</v>
      </c>
      <c r="E9" s="148">
        <v>-588225.75699999998</v>
      </c>
      <c r="F9" s="149">
        <v>0.45350000000000001</v>
      </c>
      <c r="G9" s="138"/>
      <c r="H9" s="70">
        <v>-451665.23699999996</v>
      </c>
      <c r="I9" s="148">
        <v>-355643.79200000002</v>
      </c>
      <c r="J9" s="148">
        <v>-96021.444999999949</v>
      </c>
      <c r="K9" s="149">
        <v>0.27</v>
      </c>
    </row>
    <row r="10" spans="1:11" s="127" customFormat="1" ht="15" customHeight="1">
      <c r="B10" s="139" t="s">
        <v>98</v>
      </c>
      <c r="C10" s="85">
        <v>-587063.83700000006</v>
      </c>
      <c r="D10" s="140">
        <v>-374868.79399999999</v>
      </c>
      <c r="E10" s="140">
        <v>-212195.04300000006</v>
      </c>
      <c r="F10" s="141">
        <v>0.56610000000000005</v>
      </c>
      <c r="G10" s="138"/>
      <c r="H10" s="85">
        <v>-99305.149000000034</v>
      </c>
      <c r="I10" s="140">
        <v>-123520.853</v>
      </c>
      <c r="J10" s="140">
        <v>24215.703999999969</v>
      </c>
      <c r="K10" s="141">
        <v>-0.19600000000000001</v>
      </c>
    </row>
    <row r="11" spans="1:11" s="127" customFormat="1" ht="15" customHeight="1">
      <c r="B11" s="150" t="s">
        <v>99</v>
      </c>
      <c r="C11" s="85">
        <v>-295519.94300000003</v>
      </c>
      <c r="D11" s="140">
        <v>-151738.22399999999</v>
      </c>
      <c r="E11" s="140">
        <v>-143781.71900000004</v>
      </c>
      <c r="F11" s="141">
        <v>0.9476</v>
      </c>
      <c r="G11" s="138"/>
      <c r="H11" s="85">
        <v>-92426.222000000038</v>
      </c>
      <c r="I11" s="140">
        <v>-34652.415999999983</v>
      </c>
      <c r="J11" s="140">
        <v>-57773.806000000055</v>
      </c>
      <c r="K11" s="141">
        <v>1.6672</v>
      </c>
    </row>
    <row r="12" spans="1:11" s="127" customFormat="1" ht="15" customHeight="1">
      <c r="B12" s="142" t="s">
        <v>100</v>
      </c>
      <c r="C12" s="109">
        <v>-631722.24600000004</v>
      </c>
      <c r="D12" s="143">
        <v>-187706.10200000001</v>
      </c>
      <c r="E12" s="143">
        <v>-444016.14400000003</v>
      </c>
      <c r="F12" s="151" t="s">
        <v>271</v>
      </c>
      <c r="G12" s="138"/>
      <c r="H12" s="109">
        <v>-197076.84000000003</v>
      </c>
      <c r="I12" s="143">
        <v>-33242.932000000001</v>
      </c>
      <c r="J12" s="143">
        <v>-163833.90800000002</v>
      </c>
      <c r="K12" s="143" t="s">
        <v>271</v>
      </c>
    </row>
    <row r="13" spans="1:11" s="127" customFormat="1" ht="15" customHeight="1">
      <c r="B13" s="144" t="s">
        <v>101</v>
      </c>
      <c r="C13" s="117">
        <v>1556907.7960000001</v>
      </c>
      <c r="D13" s="145">
        <v>843924.13100000028</v>
      </c>
      <c r="E13" s="145">
        <v>712983.6649999998</v>
      </c>
      <c r="F13" s="146">
        <v>0.8448</v>
      </c>
      <c r="G13" s="138"/>
      <c r="H13" s="117">
        <v>903611.15699999989</v>
      </c>
      <c r="I13" s="145">
        <v>247790.44800000009</v>
      </c>
      <c r="J13" s="145">
        <v>655820.7089999998</v>
      </c>
      <c r="K13" s="146" t="s">
        <v>271</v>
      </c>
    </row>
    <row r="14" spans="1:11" s="127" customFormat="1" ht="15" customHeight="1">
      <c r="B14" s="139" t="s">
        <v>102</v>
      </c>
      <c r="C14" s="70">
        <v>44569.684999999998</v>
      </c>
      <c r="D14" s="148">
        <v>31157.196</v>
      </c>
      <c r="E14" s="148">
        <v>13412.488999999998</v>
      </c>
      <c r="F14" s="149">
        <v>0.43049999999999999</v>
      </c>
      <c r="G14" s="138"/>
      <c r="H14" s="70">
        <v>17055.633999999998</v>
      </c>
      <c r="I14" s="148">
        <v>11281.54</v>
      </c>
      <c r="J14" s="148">
        <v>5774.0939999999973</v>
      </c>
      <c r="K14" s="149">
        <v>0.51180000000000003</v>
      </c>
    </row>
    <row r="15" spans="1:11" s="127" customFormat="1" ht="15" customHeight="1">
      <c r="B15" s="150" t="s">
        <v>103</v>
      </c>
      <c r="C15" s="85">
        <v>-158239.39300000001</v>
      </c>
      <c r="D15" s="140">
        <v>-163345.15400000001</v>
      </c>
      <c r="E15" s="140">
        <v>5105.7609999999986</v>
      </c>
      <c r="F15" s="141">
        <v>-3.1300000000000001E-2</v>
      </c>
      <c r="G15" s="138"/>
      <c r="H15" s="85">
        <v>-40300.701000000015</v>
      </c>
      <c r="I15" s="140">
        <v>-34752.334000000003</v>
      </c>
      <c r="J15" s="140">
        <v>-5548.3670000000129</v>
      </c>
      <c r="K15" s="141">
        <v>0.15970000000000001</v>
      </c>
    </row>
    <row r="16" spans="1:11" s="127" customFormat="1" ht="15" customHeight="1">
      <c r="B16" s="142" t="s">
        <v>104</v>
      </c>
      <c r="C16" s="109">
        <v>-269034.84700000001</v>
      </c>
      <c r="D16" s="143">
        <v>-189550.82500000001</v>
      </c>
      <c r="E16" s="143">
        <v>-79484.021999999997</v>
      </c>
      <c r="F16" s="151">
        <v>0.41930000000000001</v>
      </c>
      <c r="G16" s="138"/>
      <c r="H16" s="109">
        <v>-120792.36200000002</v>
      </c>
      <c r="I16" s="143">
        <v>-56548.646000000008</v>
      </c>
      <c r="J16" s="143">
        <v>-64243.716000000015</v>
      </c>
      <c r="K16" s="151">
        <v>1.1361000000000001</v>
      </c>
    </row>
    <row r="17" spans="2:12" s="127" customFormat="1" ht="15" customHeight="1">
      <c r="B17" s="144" t="s">
        <v>200</v>
      </c>
      <c r="C17" s="117">
        <v>1174203.2410000002</v>
      </c>
      <c r="D17" s="145">
        <v>522185.34800000029</v>
      </c>
      <c r="E17" s="145">
        <v>652017.89299999992</v>
      </c>
      <c r="F17" s="146">
        <v>1.2485999999999999</v>
      </c>
      <c r="G17" s="152"/>
      <c r="H17" s="117">
        <v>759573.72799999989</v>
      </c>
      <c r="I17" s="145">
        <v>167771.00800000009</v>
      </c>
      <c r="J17" s="145">
        <v>591802.71999999974</v>
      </c>
      <c r="K17" s="146" t="s">
        <v>271</v>
      </c>
    </row>
    <row r="18" spans="2:12" s="127" customFormat="1" ht="15" customHeight="1">
      <c r="B18" s="147" t="s">
        <v>105</v>
      </c>
      <c r="C18" s="70">
        <v>-238272.951</v>
      </c>
      <c r="D18" s="148">
        <v>-210927.65599999999</v>
      </c>
      <c r="E18" s="148">
        <v>-27345.295000000013</v>
      </c>
      <c r="F18" s="149">
        <v>0.12959999999999999</v>
      </c>
      <c r="G18" s="138"/>
      <c r="H18" s="70">
        <v>-63307.535000000003</v>
      </c>
      <c r="I18" s="148">
        <v>-56318.109999999986</v>
      </c>
      <c r="J18" s="148">
        <v>-6989.4250000000175</v>
      </c>
      <c r="K18" s="149">
        <v>0.1241</v>
      </c>
    </row>
    <row r="19" spans="2:12" s="127" customFormat="1" ht="15" hidden="1" customHeight="1">
      <c r="B19" s="150" t="s">
        <v>226</v>
      </c>
      <c r="C19" s="85">
        <v>-1547.6990000000001</v>
      </c>
      <c r="D19" s="140">
        <v>-32898.853999999999</v>
      </c>
      <c r="E19" s="140">
        <v>31351.154999999999</v>
      </c>
      <c r="F19" s="141">
        <v>-0.95299999999999996</v>
      </c>
      <c r="G19" s="138"/>
      <c r="H19" s="85">
        <v>-1547.6990000000001</v>
      </c>
      <c r="I19" s="140">
        <v>-32898.853999999999</v>
      </c>
      <c r="J19" s="140">
        <v>31351.154999999999</v>
      </c>
      <c r="K19" s="141">
        <v>-0.95299999999999996</v>
      </c>
    </row>
    <row r="20" spans="2:12" s="127" customFormat="1" ht="15" customHeight="1">
      <c r="B20" s="142" t="s">
        <v>227</v>
      </c>
      <c r="C20" s="109">
        <v>-22025.353999999999</v>
      </c>
      <c r="D20" s="143">
        <v>-18765.174999999999</v>
      </c>
      <c r="E20" s="143">
        <v>-3260.1790000000001</v>
      </c>
      <c r="F20" s="151">
        <v>0.17369999999999999</v>
      </c>
      <c r="G20" s="138"/>
      <c r="H20" s="109">
        <v>-4786.4939999999988</v>
      </c>
      <c r="I20" s="143">
        <v>-8963.2729999999992</v>
      </c>
      <c r="J20" s="143">
        <v>4176.7790000000005</v>
      </c>
      <c r="K20" s="151">
        <v>-0.46600000000000003</v>
      </c>
    </row>
    <row r="21" spans="2:12" s="127" customFormat="1" ht="15" customHeight="1">
      <c r="B21" s="144" t="s">
        <v>199</v>
      </c>
      <c r="C21" s="117">
        <v>912357.23700000008</v>
      </c>
      <c r="D21" s="145">
        <v>259593.66300000029</v>
      </c>
      <c r="E21" s="145">
        <v>652763.57399999979</v>
      </c>
      <c r="F21" s="146" t="s">
        <v>271</v>
      </c>
      <c r="G21" s="138"/>
      <c r="H21" s="117">
        <v>689931.99999999988</v>
      </c>
      <c r="I21" s="145">
        <v>69590.77100000011</v>
      </c>
      <c r="J21" s="145">
        <v>620341.22899999982</v>
      </c>
      <c r="K21" s="145" t="s">
        <v>271</v>
      </c>
    </row>
    <row r="22" spans="2:12" s="154" customFormat="1" ht="15" customHeight="1">
      <c r="B22" s="144" t="s">
        <v>244</v>
      </c>
      <c r="C22" s="117">
        <v>-118939.10499999998</v>
      </c>
      <c r="D22" s="145">
        <v>-157059.56400000001</v>
      </c>
      <c r="E22" s="145">
        <v>38120.459000000032</v>
      </c>
      <c r="F22" s="146">
        <v>-0.2427</v>
      </c>
      <c r="G22" s="153"/>
      <c r="H22" s="117">
        <v>-48504.800999999999</v>
      </c>
      <c r="I22" s="145">
        <v>-35078.688000000009</v>
      </c>
      <c r="J22" s="145">
        <v>-13426.11299999999</v>
      </c>
      <c r="K22" s="146">
        <v>0.38269999999999998</v>
      </c>
    </row>
    <row r="23" spans="2:12" s="127" customFormat="1" ht="15" customHeight="1">
      <c r="B23" s="147" t="s">
        <v>106</v>
      </c>
      <c r="C23" s="70">
        <v>50414.584999999999</v>
      </c>
      <c r="D23" s="148">
        <v>26420.400000000001</v>
      </c>
      <c r="E23" s="148">
        <v>23994.184999999998</v>
      </c>
      <c r="F23" s="149">
        <v>0.90820000000000001</v>
      </c>
      <c r="G23" s="138"/>
      <c r="H23" s="70">
        <v>5800.025999999998</v>
      </c>
      <c r="I23" s="148">
        <v>8764.9570000000022</v>
      </c>
      <c r="J23" s="148">
        <v>-2964.9310000000041</v>
      </c>
      <c r="K23" s="149">
        <v>-0.33829999999999999</v>
      </c>
    </row>
    <row r="24" spans="2:12" s="127" customFormat="1" ht="15" customHeight="1">
      <c r="B24" s="139" t="s">
        <v>107</v>
      </c>
      <c r="C24" s="85">
        <v>-193618.033</v>
      </c>
      <c r="D24" s="140">
        <v>-174043.11600000001</v>
      </c>
      <c r="E24" s="140">
        <v>-19574.916999999987</v>
      </c>
      <c r="F24" s="141">
        <v>0.1125</v>
      </c>
      <c r="G24" s="138"/>
      <c r="H24" s="85">
        <v>-50156.337</v>
      </c>
      <c r="I24" s="140">
        <v>-37253.768000000011</v>
      </c>
      <c r="J24" s="140">
        <v>-12902.568999999989</v>
      </c>
      <c r="K24" s="141">
        <v>0.3463</v>
      </c>
    </row>
    <row r="25" spans="2:12" s="127" customFormat="1" ht="15" customHeight="1">
      <c r="B25" s="150" t="s">
        <v>108</v>
      </c>
      <c r="C25" s="85">
        <v>5862.89</v>
      </c>
      <c r="D25" s="140">
        <v>5897.52</v>
      </c>
      <c r="E25" s="140">
        <v>-34.630000000000109</v>
      </c>
      <c r="F25" s="141">
        <v>-5.8999999999999999E-3</v>
      </c>
      <c r="G25" s="138"/>
      <c r="H25" s="85">
        <v>-2434.0340000000006</v>
      </c>
      <c r="I25" s="140">
        <v>3023.4480000000003</v>
      </c>
      <c r="J25" s="140">
        <v>-5457.4820000000009</v>
      </c>
      <c r="K25" s="141">
        <v>-1.8050999999999999</v>
      </c>
    </row>
    <row r="26" spans="2:12" s="127" customFormat="1" ht="15" customHeight="1">
      <c r="B26" s="142" t="s">
        <v>109</v>
      </c>
      <c r="C26" s="109">
        <v>18401.453000000001</v>
      </c>
      <c r="D26" s="143">
        <v>-15334.368</v>
      </c>
      <c r="E26" s="143">
        <v>33735.821000000004</v>
      </c>
      <c r="F26" s="151" t="s">
        <v>271</v>
      </c>
      <c r="G26" s="138"/>
      <c r="H26" s="109">
        <v>-1714.4559999999983</v>
      </c>
      <c r="I26" s="143">
        <v>-9613.3250000000007</v>
      </c>
      <c r="J26" s="143">
        <v>7898.8690000000024</v>
      </c>
      <c r="K26" s="151">
        <v>-0.82169999999999999</v>
      </c>
    </row>
    <row r="27" spans="2:12" s="127" customFormat="1" ht="15" customHeight="1">
      <c r="B27" s="144" t="s">
        <v>110</v>
      </c>
      <c r="C27" s="117">
        <v>985262.53700000001</v>
      </c>
      <c r="D27" s="145">
        <v>13314.692999999999</v>
      </c>
      <c r="E27" s="145">
        <v>971947.84400000004</v>
      </c>
      <c r="F27" s="145" t="s">
        <v>271</v>
      </c>
      <c r="G27" s="138"/>
      <c r="H27" s="117">
        <v>981382.36</v>
      </c>
      <c r="I27" s="145">
        <v>12789.630999999999</v>
      </c>
      <c r="J27" s="145">
        <v>968592.72899999993</v>
      </c>
      <c r="K27" s="145" t="s">
        <v>271</v>
      </c>
      <c r="L27" s="134"/>
    </row>
    <row r="28" spans="2:12" s="127" customFormat="1" ht="15" customHeight="1">
      <c r="B28" s="147" t="s">
        <v>187</v>
      </c>
      <c r="C28" s="70">
        <v>981170.52</v>
      </c>
      <c r="D28" s="148">
        <v>10137.284</v>
      </c>
      <c r="E28" s="148">
        <v>971033.23600000003</v>
      </c>
      <c r="F28" s="148" t="s">
        <v>271</v>
      </c>
      <c r="G28" s="138"/>
      <c r="H28" s="70">
        <v>981072.87800000003</v>
      </c>
      <c r="I28" s="148">
        <v>10032.154999999999</v>
      </c>
      <c r="J28" s="148">
        <v>971040.723</v>
      </c>
      <c r="K28" s="148" t="s">
        <v>271</v>
      </c>
    </row>
    <row r="29" spans="2:12" s="127" customFormat="1" ht="15" customHeight="1">
      <c r="B29" s="150" t="s">
        <v>243</v>
      </c>
      <c r="C29" s="85">
        <v>810.77599999999995</v>
      </c>
      <c r="D29" s="140">
        <v>0</v>
      </c>
      <c r="E29" s="140">
        <v>810.77599999999995</v>
      </c>
      <c r="F29" s="140" t="s">
        <v>271</v>
      </c>
      <c r="G29" s="138"/>
      <c r="H29" s="85">
        <v>0</v>
      </c>
      <c r="I29" s="140">
        <v>0</v>
      </c>
      <c r="J29" s="140">
        <v>0</v>
      </c>
      <c r="K29" s="140" t="s">
        <v>271</v>
      </c>
    </row>
    <row r="30" spans="2:12" s="127" customFormat="1" ht="21" customHeight="1">
      <c r="B30" s="173" t="s">
        <v>111</v>
      </c>
      <c r="C30" s="109">
        <v>3281.241</v>
      </c>
      <c r="D30" s="143">
        <v>3177.4090000000001</v>
      </c>
      <c r="E30" s="143">
        <v>103.83199999999988</v>
      </c>
      <c r="F30" s="151">
        <v>3.27E-2</v>
      </c>
      <c r="G30" s="138"/>
      <c r="H30" s="109">
        <v>309.48199999999997</v>
      </c>
      <c r="I30" s="143">
        <v>2757.4760000000001</v>
      </c>
      <c r="J30" s="143">
        <v>-2447.9940000000001</v>
      </c>
      <c r="K30" s="151">
        <v>-0.88780000000000003</v>
      </c>
    </row>
    <row r="31" spans="2:12" s="127" customFormat="1" ht="15" customHeight="1">
      <c r="B31" s="144" t="s">
        <v>112</v>
      </c>
      <c r="C31" s="117">
        <v>1778680.6690000002</v>
      </c>
      <c r="D31" s="145">
        <v>115848.79200000028</v>
      </c>
      <c r="E31" s="145">
        <v>1662831.8769999999</v>
      </c>
      <c r="F31" s="145" t="s">
        <v>271</v>
      </c>
      <c r="G31" s="138"/>
      <c r="H31" s="117">
        <v>1622809.5589999999</v>
      </c>
      <c r="I31" s="145">
        <v>47301.714000000102</v>
      </c>
      <c r="J31" s="145">
        <v>1575507.8449999997</v>
      </c>
      <c r="K31" s="145" t="s">
        <v>271</v>
      </c>
    </row>
    <row r="32" spans="2:12" s="127" customFormat="1" ht="15" customHeight="1">
      <c r="B32" s="147" t="s">
        <v>113</v>
      </c>
      <c r="C32" s="70">
        <v>-469696.88</v>
      </c>
      <c r="D32" s="148">
        <v>-15138.657999999999</v>
      </c>
      <c r="E32" s="148">
        <v>-454558.22200000001</v>
      </c>
      <c r="F32" s="148" t="s">
        <v>271</v>
      </c>
      <c r="G32" s="138"/>
      <c r="H32" s="70">
        <v>-484406.37099999998</v>
      </c>
      <c r="I32" s="148">
        <v>-5473.7240000000002</v>
      </c>
      <c r="J32" s="148">
        <v>-478932.647</v>
      </c>
      <c r="K32" s="148" t="s">
        <v>271</v>
      </c>
    </row>
    <row r="33" spans="2:12" s="127" customFormat="1" ht="10.5" customHeight="1">
      <c r="B33" s="142"/>
      <c r="C33" s="143"/>
      <c r="D33" s="143"/>
      <c r="E33" s="143"/>
      <c r="F33" s="151"/>
      <c r="G33" s="138"/>
      <c r="H33" s="143"/>
      <c r="I33" s="143"/>
      <c r="J33" s="143"/>
      <c r="K33" s="151"/>
    </row>
    <row r="34" spans="2:12" s="127" customFormat="1" ht="15" customHeight="1">
      <c r="B34" s="144" t="s">
        <v>114</v>
      </c>
      <c r="C34" s="155">
        <v>1308983.7890000003</v>
      </c>
      <c r="D34" s="145">
        <v>100710.13400000028</v>
      </c>
      <c r="E34" s="145">
        <v>1208273.655</v>
      </c>
      <c r="F34" s="145" t="s">
        <v>271</v>
      </c>
      <c r="G34" s="156"/>
      <c r="H34" s="155">
        <v>1138403.1879999998</v>
      </c>
      <c r="I34" s="145">
        <v>41827.9900000001</v>
      </c>
      <c r="J34" s="145">
        <v>1096575.1979999999</v>
      </c>
      <c r="K34" s="145" t="s">
        <v>271</v>
      </c>
    </row>
    <row r="35" spans="2:12" s="127" customFormat="1" ht="15" customHeight="1">
      <c r="B35" s="157" t="s">
        <v>115</v>
      </c>
      <c r="C35" s="117">
        <v>1252082.2579999999</v>
      </c>
      <c r="D35" s="145">
        <v>85153.968999999997</v>
      </c>
      <c r="E35" s="145">
        <v>1166928.2889999999</v>
      </c>
      <c r="F35" s="145" t="s">
        <v>271</v>
      </c>
      <c r="G35" s="153"/>
      <c r="H35" s="117">
        <v>1102639.8879999998</v>
      </c>
      <c r="I35" s="145">
        <v>36750.553999999996</v>
      </c>
      <c r="J35" s="145">
        <v>1065889.3339999998</v>
      </c>
      <c r="K35" s="145" t="s">
        <v>271</v>
      </c>
    </row>
    <row r="36" spans="2:12" s="127" customFormat="1" ht="15" customHeight="1">
      <c r="B36" s="158" t="s">
        <v>116</v>
      </c>
      <c r="C36" s="70">
        <v>56901.531000000003</v>
      </c>
      <c r="D36" s="148">
        <v>15556.165000000001</v>
      </c>
      <c r="E36" s="148">
        <v>41345.366000000002</v>
      </c>
      <c r="F36" s="149" t="s">
        <v>271</v>
      </c>
      <c r="G36" s="138"/>
      <c r="H36" s="70">
        <v>35763.300000000003</v>
      </c>
      <c r="I36" s="148">
        <v>5077.4360000000015</v>
      </c>
      <c r="J36" s="148">
        <v>30685.864000000001</v>
      </c>
      <c r="K36" s="148" t="s">
        <v>271</v>
      </c>
    </row>
    <row r="37" spans="2:12" s="127" customFormat="1" ht="10.5" customHeight="1">
      <c r="B37" s="159"/>
      <c r="C37" s="160"/>
      <c r="D37" s="161"/>
      <c r="E37" s="161"/>
      <c r="F37" s="162"/>
      <c r="G37" s="134"/>
      <c r="H37" s="160"/>
      <c r="I37" s="161"/>
      <c r="J37" s="161"/>
      <c r="K37" s="162"/>
    </row>
    <row r="38" spans="2:12" s="165" customFormat="1" ht="15" customHeight="1">
      <c r="B38" s="144" t="s">
        <v>117</v>
      </c>
      <c r="C38" s="163">
        <v>18.102422736142074</v>
      </c>
      <c r="D38" s="164">
        <v>1.2311436685962032</v>
      </c>
      <c r="E38" s="164">
        <v>16.871279067545871</v>
      </c>
      <c r="F38" s="145" t="s">
        <v>271</v>
      </c>
      <c r="G38" s="134"/>
      <c r="H38" s="163">
        <v>15.941806738953369</v>
      </c>
      <c r="I38" s="164">
        <v>0.5313341516060498</v>
      </c>
      <c r="J38" s="164">
        <v>15.41047258734732</v>
      </c>
      <c r="K38" s="145" t="s">
        <v>271</v>
      </c>
    </row>
    <row r="39" spans="2:12" s="127" customFormat="1" ht="7.5" customHeight="1">
      <c r="B39" s="166"/>
      <c r="C39" s="167"/>
      <c r="D39" s="167"/>
      <c r="E39" s="167"/>
      <c r="F39" s="168"/>
      <c r="G39" s="134"/>
      <c r="H39" s="167"/>
      <c r="I39" s="167"/>
      <c r="J39" s="167"/>
      <c r="K39" s="168"/>
    </row>
    <row r="40" spans="2:12" s="165" customFormat="1" ht="10.5" customHeight="1">
      <c r="B40" s="400" t="s">
        <v>264</v>
      </c>
      <c r="C40" s="400"/>
      <c r="D40" s="400"/>
      <c r="E40" s="400"/>
      <c r="F40" s="400"/>
      <c r="G40" s="169"/>
      <c r="H40" s="169"/>
      <c r="I40" s="169"/>
      <c r="J40" s="169"/>
      <c r="K40" s="169"/>
      <c r="L40" s="169"/>
    </row>
    <row r="41" spans="2:12" s="165" customFormat="1" ht="15" customHeight="1">
      <c r="B41" s="170"/>
      <c r="C41" s="139"/>
      <c r="D41" s="139"/>
      <c r="E41" s="139"/>
      <c r="F41" s="139"/>
      <c r="G41" s="169"/>
      <c r="H41" s="170"/>
      <c r="I41" s="170"/>
      <c r="J41" s="170"/>
      <c r="K41" s="170"/>
      <c r="L41" s="169"/>
    </row>
    <row r="42" spans="2:12">
      <c r="B42" s="122"/>
      <c r="C42" s="171"/>
      <c r="D42" s="171"/>
      <c r="E42" s="171"/>
      <c r="F42" s="122"/>
      <c r="H42" s="122"/>
      <c r="I42" s="122"/>
      <c r="J42" s="122"/>
      <c r="K42" s="122"/>
      <c r="L42" s="122"/>
    </row>
  </sheetData>
  <mergeCells count="3">
    <mergeCell ref="C2:F2"/>
    <mergeCell ref="H2:K2"/>
    <mergeCell ref="B40:F40"/>
  </mergeCells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Header>&amp;C&amp;"Arial"&amp;8&amp;K000000INTERNAL&amp;1#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B050"/>
  </sheetPr>
  <dimension ref="B1:Q93"/>
  <sheetViews>
    <sheetView showGridLines="0" topLeftCell="A55" workbookViewId="0">
      <selection activeCell="B34" sqref="B34"/>
    </sheetView>
  </sheetViews>
  <sheetFormatPr baseColWidth="10" defaultColWidth="9.140625" defaultRowHeight="15"/>
  <cols>
    <col min="1" max="1" width="9.140625" style="3"/>
    <col min="2" max="2" width="47.85546875" style="3" bestFit="1" customWidth="1"/>
    <col min="3" max="3" width="2.140625" style="3" customWidth="1"/>
    <col min="4" max="4" width="19" style="3" bestFit="1" customWidth="1"/>
    <col min="5" max="5" width="9.140625" style="3"/>
    <col min="6" max="6" width="11.140625" style="3" customWidth="1"/>
    <col min="7" max="7" width="51.28515625" style="21" bestFit="1" customWidth="1"/>
    <col min="8" max="8" width="1.140625" style="21" customWidth="1"/>
    <col min="9" max="9" width="15.5703125" style="21" customWidth="1"/>
    <col min="10" max="10" width="0.85546875" style="21" customWidth="1"/>
    <col min="11" max="11" width="13.5703125" style="21" customWidth="1"/>
    <col min="12" max="12" width="15.7109375" style="3" customWidth="1"/>
    <col min="13" max="13" width="12.85546875" style="3" bestFit="1" customWidth="1"/>
    <col min="14" max="15" width="9.140625" style="3"/>
    <col min="16" max="16" width="12.28515625" style="3" customWidth="1"/>
    <col min="17" max="16384" width="9.140625" style="3"/>
  </cols>
  <sheetData>
    <row r="1" spans="2:14">
      <c r="I1" s="37" t="s">
        <v>66</v>
      </c>
      <c r="J1" s="3"/>
      <c r="K1" s="3"/>
    </row>
    <row r="2" spans="2:14">
      <c r="I2" s="3" t="s">
        <v>29</v>
      </c>
      <c r="J2" s="3"/>
      <c r="K2" s="29">
        <v>4442</v>
      </c>
      <c r="L2" s="39"/>
    </row>
    <row r="3" spans="2:14">
      <c r="I3" s="3" t="s">
        <v>30</v>
      </c>
      <c r="J3" s="3"/>
      <c r="K3" s="29">
        <v>5075</v>
      </c>
      <c r="L3" s="39"/>
      <c r="M3" s="29"/>
      <c r="N3" s="39"/>
    </row>
    <row r="4" spans="2:14">
      <c r="I4" s="3" t="s">
        <v>31</v>
      </c>
      <c r="J4" s="3"/>
      <c r="K4" s="29">
        <v>2536</v>
      </c>
      <c r="L4" s="39"/>
      <c r="M4" s="29"/>
      <c r="N4" s="39"/>
    </row>
    <row r="5" spans="2:14">
      <c r="I5" s="3" t="s">
        <v>36</v>
      </c>
      <c r="J5" s="3"/>
      <c r="K5" s="29">
        <f>2671+1200</f>
        <v>3871</v>
      </c>
      <c r="L5" s="39"/>
      <c r="M5" s="29"/>
      <c r="N5" s="39"/>
    </row>
    <row r="6" spans="2:14">
      <c r="I6" s="3"/>
      <c r="K6" s="29">
        <f>SUM(K2:K5)</f>
        <v>15924</v>
      </c>
      <c r="L6" s="40"/>
      <c r="M6" s="29"/>
      <c r="N6" s="40"/>
    </row>
    <row r="8" spans="2:14">
      <c r="I8" s="37" t="s">
        <v>67</v>
      </c>
      <c r="L8" s="29">
        <v>2555</v>
      </c>
    </row>
    <row r="9" spans="2:14">
      <c r="I9" s="3" t="s">
        <v>29</v>
      </c>
      <c r="K9" s="39"/>
      <c r="L9" s="29">
        <v>669</v>
      </c>
      <c r="M9" s="38">
        <f>+K2-L9</f>
        <v>3773</v>
      </c>
    </row>
    <row r="10" spans="2:14">
      <c r="I10" s="3" t="s">
        <v>30</v>
      </c>
      <c r="K10" s="39"/>
      <c r="L10" s="29">
        <v>891</v>
      </c>
      <c r="M10" s="38">
        <f>+K3-L10</f>
        <v>4184</v>
      </c>
    </row>
    <row r="11" spans="2:14">
      <c r="I11" s="3" t="s">
        <v>31</v>
      </c>
      <c r="K11" s="39"/>
      <c r="L11" s="29">
        <v>431</v>
      </c>
      <c r="M11" s="38">
        <f>+K4-L11</f>
        <v>2105</v>
      </c>
    </row>
    <row r="12" spans="2:14">
      <c r="I12" s="3" t="s">
        <v>36</v>
      </c>
      <c r="K12" s="39"/>
      <c r="L12" s="29">
        <v>564</v>
      </c>
      <c r="M12" s="38">
        <f>+K5-L12</f>
        <v>3307</v>
      </c>
    </row>
    <row r="13" spans="2:14">
      <c r="B13" s="3" t="s">
        <v>7</v>
      </c>
      <c r="K13" s="40"/>
      <c r="L13" s="29">
        <f>SUM(L9:L12)</f>
        <v>2555</v>
      </c>
      <c r="M13" s="29">
        <f>SUM(M9:M12)</f>
        <v>13369</v>
      </c>
    </row>
    <row r="14" spans="2:14">
      <c r="B14" s="3" t="s">
        <v>8</v>
      </c>
    </row>
    <row r="15" spans="2:14">
      <c r="I15" s="37"/>
    </row>
    <row r="16" spans="2:14">
      <c r="B16" s="18" t="s">
        <v>76</v>
      </c>
      <c r="C16" s="19"/>
      <c r="D16" s="19"/>
      <c r="I16" s="3"/>
      <c r="M16" s="38"/>
    </row>
    <row r="17" spans="2:14">
      <c r="I17" s="3"/>
      <c r="M17" s="38"/>
    </row>
    <row r="18" spans="2:14" ht="15.75">
      <c r="D18" s="25" t="s">
        <v>21</v>
      </c>
      <c r="I18" s="3"/>
      <c r="M18" s="38"/>
    </row>
    <row r="19" spans="2:14">
      <c r="B19" s="4" t="s">
        <v>2</v>
      </c>
      <c r="I19" s="41"/>
      <c r="J19" s="41"/>
      <c r="K19" s="41"/>
      <c r="L19" s="42"/>
      <c r="M19" s="43"/>
      <c r="N19" s="42"/>
    </row>
    <row r="20" spans="2:14">
      <c r="B20" s="3" t="s">
        <v>35</v>
      </c>
      <c r="D20" s="29">
        <v>19758</v>
      </c>
      <c r="I20" s="37" t="s">
        <v>62</v>
      </c>
      <c r="M20" s="29"/>
    </row>
    <row r="21" spans="2:14" hidden="1">
      <c r="B21" s="3" t="s">
        <v>23</v>
      </c>
      <c r="D21" s="29">
        <v>0</v>
      </c>
    </row>
    <row r="22" spans="2:14" hidden="1">
      <c r="B22" s="3" t="s">
        <v>24</v>
      </c>
      <c r="D22" s="29">
        <v>0</v>
      </c>
    </row>
    <row r="23" spans="2:14" hidden="1">
      <c r="B23" s="3" t="s">
        <v>34</v>
      </c>
      <c r="D23" s="29">
        <v>0</v>
      </c>
    </row>
    <row r="24" spans="2:14" ht="15.75" thickBot="1">
      <c r="B24" s="6" t="s">
        <v>28</v>
      </c>
      <c r="D24" s="30">
        <f>SUM(D20:D23)</f>
        <v>19758</v>
      </c>
      <c r="I24" s="3" t="s">
        <v>25</v>
      </c>
      <c r="M24" s="29">
        <v>9077.6698606803984</v>
      </c>
      <c r="N24" s="39">
        <f>+M24/M27</f>
        <v>0.51683213419599316</v>
      </c>
    </row>
    <row r="25" spans="2:14" ht="15.75" thickTop="1">
      <c r="I25" s="3" t="s">
        <v>26</v>
      </c>
      <c r="M25" s="29">
        <v>8379.1941171820145</v>
      </c>
      <c r="N25" s="39">
        <f>+M25/M27</f>
        <v>0.47706480240966781</v>
      </c>
    </row>
    <row r="26" spans="2:14">
      <c r="B26" s="4" t="s">
        <v>3</v>
      </c>
      <c r="I26" s="3" t="s">
        <v>61</v>
      </c>
      <c r="M26" s="29">
        <v>107.19456273515013</v>
      </c>
      <c r="N26" s="39">
        <f>+M26/M27</f>
        <v>6.1030633943391062E-3</v>
      </c>
    </row>
    <row r="27" spans="2:14">
      <c r="B27" s="3" t="s">
        <v>25</v>
      </c>
      <c r="D27" s="29">
        <f>+M37</f>
        <v>7279.6698606803984</v>
      </c>
      <c r="I27" s="3"/>
      <c r="M27" s="29">
        <f>SUM(M24:M26)</f>
        <v>17564.058540597562</v>
      </c>
      <c r="N27" s="40">
        <f>SUM(N24:N26)</f>
        <v>1</v>
      </c>
    </row>
    <row r="28" spans="2:14">
      <c r="B28" s="3" t="s">
        <v>26</v>
      </c>
      <c r="D28" s="29">
        <f>+M38</f>
        <v>7272.1941171820145</v>
      </c>
    </row>
    <row r="29" spans="2:14">
      <c r="B29" s="3" t="s">
        <v>61</v>
      </c>
      <c r="D29" s="29">
        <f>+M39</f>
        <v>89.194562735150129</v>
      </c>
      <c r="I29" s="37" t="s">
        <v>63</v>
      </c>
      <c r="M29" s="29">
        <v>2923</v>
      </c>
    </row>
    <row r="30" spans="2:14" ht="15.75" hidden="1">
      <c r="B30" s="3" t="s">
        <v>27</v>
      </c>
      <c r="D30" s="29">
        <v>1</v>
      </c>
      <c r="I30" s="20" t="s">
        <v>64</v>
      </c>
    </row>
    <row r="31" spans="2:14" ht="15.75" thickBot="1">
      <c r="B31" s="6" t="s">
        <v>28</v>
      </c>
      <c r="D31" s="30">
        <f>SUM(D27:D30)-1</f>
        <v>14641.058540597563</v>
      </c>
      <c r="I31" s="3" t="s">
        <v>25</v>
      </c>
      <c r="L31" s="39"/>
      <c r="M31" s="29">
        <f>2475-677</f>
        <v>1798</v>
      </c>
    </row>
    <row r="32" spans="2:14" ht="15.75" thickTop="1">
      <c r="I32" s="3" t="s">
        <v>26</v>
      </c>
      <c r="L32" s="39"/>
      <c r="M32" s="29">
        <f>2075-968</f>
        <v>1107</v>
      </c>
    </row>
    <row r="33" spans="2:13">
      <c r="B33" s="4" t="s">
        <v>22</v>
      </c>
      <c r="C33" s="1"/>
      <c r="D33" s="2"/>
      <c r="I33" s="3" t="s">
        <v>61</v>
      </c>
      <c r="L33" s="39"/>
      <c r="M33" s="29">
        <f>23-5</f>
        <v>18</v>
      </c>
    </row>
    <row r="34" spans="2:13">
      <c r="B34" s="3" t="s">
        <v>76</v>
      </c>
      <c r="C34" s="1"/>
      <c r="D34" s="2" t="e">
        <f>+#REF!</f>
        <v>#REF!</v>
      </c>
      <c r="L34" s="40"/>
      <c r="M34" s="29">
        <f>SUM(M31:M33)</f>
        <v>2923</v>
      </c>
    </row>
    <row r="36" spans="2:13">
      <c r="B36" s="18" t="s">
        <v>14</v>
      </c>
      <c r="C36" s="19"/>
      <c r="D36" s="19"/>
      <c r="I36" s="37" t="s">
        <v>65</v>
      </c>
    </row>
    <row r="37" spans="2:13">
      <c r="I37" s="3" t="s">
        <v>25</v>
      </c>
      <c r="M37" s="38">
        <f>+M24-M31</f>
        <v>7279.6698606803984</v>
      </c>
    </row>
    <row r="38" spans="2:13" ht="15.75">
      <c r="D38" s="25" t="s">
        <v>21</v>
      </c>
      <c r="I38" s="3" t="s">
        <v>26</v>
      </c>
      <c r="M38" s="38">
        <f>+M25-M32</f>
        <v>7272.1941171820145</v>
      </c>
    </row>
    <row r="39" spans="2:13">
      <c r="B39" s="4" t="s">
        <v>2</v>
      </c>
      <c r="I39" s="3" t="s">
        <v>61</v>
      </c>
      <c r="M39" s="38">
        <f>+M26-M33</f>
        <v>89.194562735150129</v>
      </c>
    </row>
    <row r="40" spans="2:13">
      <c r="B40" s="3" t="s">
        <v>29</v>
      </c>
      <c r="D40" s="29">
        <f>+M9</f>
        <v>3773</v>
      </c>
      <c r="M40" s="38">
        <f>SUM(M37:M39)</f>
        <v>14641.058540597563</v>
      </c>
    </row>
    <row r="41" spans="2:13">
      <c r="B41" s="3" t="s">
        <v>30</v>
      </c>
      <c r="D41" s="29">
        <f>+M10</f>
        <v>4184</v>
      </c>
    </row>
    <row r="42" spans="2:13">
      <c r="B42" s="3" t="s">
        <v>31</v>
      </c>
      <c r="D42" s="29">
        <f>+M11</f>
        <v>2105</v>
      </c>
    </row>
    <row r="43" spans="2:13">
      <c r="B43" s="3" t="s">
        <v>36</v>
      </c>
      <c r="D43" s="29">
        <f>+M12</f>
        <v>3307</v>
      </c>
    </row>
    <row r="44" spans="2:13" ht="15.75" thickBot="1">
      <c r="B44" s="6" t="s">
        <v>28</v>
      </c>
      <c r="D44" s="30">
        <f>SUM(D40:D43)</f>
        <v>13369</v>
      </c>
    </row>
    <row r="45" spans="2:13" ht="15.75" thickTop="1"/>
    <row r="46" spans="2:13">
      <c r="B46" s="4" t="s">
        <v>33</v>
      </c>
    </row>
    <row r="47" spans="2:13">
      <c r="B47" s="3" t="s">
        <v>29</v>
      </c>
      <c r="D47" s="29">
        <v>1634</v>
      </c>
    </row>
    <row r="48" spans="2:13">
      <c r="B48" s="3" t="s">
        <v>30</v>
      </c>
      <c r="D48" s="29">
        <v>142</v>
      </c>
    </row>
    <row r="49" spans="2:16">
      <c r="B49" s="3" t="s">
        <v>31</v>
      </c>
      <c r="D49" s="29">
        <v>13</v>
      </c>
    </row>
    <row r="50" spans="2:16">
      <c r="B50" s="3" t="s">
        <v>32</v>
      </c>
      <c r="D50" s="29">
        <v>37</v>
      </c>
      <c r="F50" s="3" t="s">
        <v>60</v>
      </c>
    </row>
    <row r="51" spans="2:16" ht="15.75" thickBot="1">
      <c r="B51" s="6" t="s">
        <v>28</v>
      </c>
      <c r="D51" s="30">
        <f>SUM(D47:D50)</f>
        <v>1826</v>
      </c>
    </row>
    <row r="52" spans="2:16" ht="15.75" thickTop="1"/>
    <row r="53" spans="2:16">
      <c r="B53" s="4" t="s">
        <v>22</v>
      </c>
      <c r="C53" s="1"/>
      <c r="D53" s="2"/>
      <c r="L53" s="3" t="s">
        <v>69</v>
      </c>
    </row>
    <row r="54" spans="2:16">
      <c r="B54" s="1" t="s">
        <v>14</v>
      </c>
      <c r="C54" s="1"/>
      <c r="D54" s="2" t="e">
        <f>+#REF!</f>
        <v>#REF!</v>
      </c>
      <c r="G54" s="6"/>
      <c r="H54" s="3"/>
      <c r="I54" s="3"/>
      <c r="L54" s="3" t="s">
        <v>70</v>
      </c>
      <c r="M54" s="29">
        <v>1451</v>
      </c>
    </row>
    <row r="55" spans="2:16" ht="15.75">
      <c r="G55" s="3"/>
      <c r="H55" s="3"/>
      <c r="I55" s="25" t="s">
        <v>21</v>
      </c>
      <c r="L55" s="3" t="s">
        <v>74</v>
      </c>
      <c r="M55" s="29">
        <v>411</v>
      </c>
    </row>
    <row r="56" spans="2:16">
      <c r="G56" s="3" t="s">
        <v>37</v>
      </c>
      <c r="H56" s="3"/>
      <c r="I56" s="29">
        <v>111</v>
      </c>
      <c r="L56" s="3" t="s">
        <v>73</v>
      </c>
      <c r="M56" s="29">
        <f>+M54-M55</f>
        <v>1040</v>
      </c>
    </row>
    <row r="57" spans="2:16">
      <c r="G57" s="3" t="s">
        <v>38</v>
      </c>
      <c r="H57" s="3"/>
      <c r="I57" s="29">
        <v>6352</v>
      </c>
      <c r="L57" s="3" t="s">
        <v>71</v>
      </c>
      <c r="M57" s="29">
        <v>6125</v>
      </c>
    </row>
    <row r="58" spans="2:16" ht="15.75">
      <c r="G58" s="3" t="s">
        <v>40</v>
      </c>
      <c r="H58" s="3"/>
      <c r="I58" s="29">
        <v>14641</v>
      </c>
      <c r="L58" s="3" t="s">
        <v>59</v>
      </c>
      <c r="M58" s="45">
        <f>+M57-M56</f>
        <v>5085</v>
      </c>
    </row>
    <row r="59" spans="2:16">
      <c r="G59" s="3" t="s">
        <v>39</v>
      </c>
      <c r="H59" s="3"/>
      <c r="I59" s="29">
        <v>19758</v>
      </c>
    </row>
    <row r="60" spans="2:16">
      <c r="G60" s="3"/>
      <c r="H60" s="3"/>
      <c r="I60" s="29"/>
    </row>
    <row r="61" spans="2:16">
      <c r="G61" s="3"/>
      <c r="H61" s="3"/>
      <c r="I61" s="3"/>
    </row>
    <row r="62" spans="2:16" ht="15.75">
      <c r="G62" s="6" t="s">
        <v>41</v>
      </c>
      <c r="H62" s="3"/>
      <c r="I62" s="25" t="s">
        <v>21</v>
      </c>
      <c r="O62" s="29">
        <v>2923</v>
      </c>
      <c r="P62" s="3" t="s">
        <v>59</v>
      </c>
    </row>
    <row r="63" spans="2:16">
      <c r="G63" s="3" t="s">
        <v>25</v>
      </c>
      <c r="H63" s="3"/>
      <c r="I63" s="29">
        <f>+D27</f>
        <v>7279.6698606803984</v>
      </c>
      <c r="L63" s="29">
        <v>9078</v>
      </c>
      <c r="M63" s="39"/>
      <c r="O63" s="29">
        <f>2475-677</f>
        <v>1798</v>
      </c>
      <c r="P63" s="38">
        <f>+L63-O63</f>
        <v>7280</v>
      </c>
    </row>
    <row r="64" spans="2:16">
      <c r="G64" s="3" t="s">
        <v>26</v>
      </c>
      <c r="H64" s="3"/>
      <c r="I64" s="29">
        <f>+D28</f>
        <v>7272.1941171820145</v>
      </c>
      <c r="L64" s="29">
        <v>8379</v>
      </c>
      <c r="M64" s="39"/>
      <c r="O64" s="29">
        <f>2075-968</f>
        <v>1107</v>
      </c>
      <c r="P64" s="38">
        <f>+L64-O64</f>
        <v>7272</v>
      </c>
    </row>
    <row r="65" spans="2:17">
      <c r="G65" s="3" t="s">
        <v>72</v>
      </c>
      <c r="H65" s="3"/>
      <c r="I65" s="29">
        <f>+D29</f>
        <v>89.194562735150129</v>
      </c>
      <c r="L65" s="29">
        <v>107</v>
      </c>
      <c r="M65" s="39"/>
      <c r="O65" s="29">
        <f>23-5</f>
        <v>18</v>
      </c>
      <c r="P65" s="38">
        <f>+L65-O65</f>
        <v>89</v>
      </c>
    </row>
    <row r="66" spans="2:17" ht="16.5" thickBot="1">
      <c r="G66" s="6" t="s">
        <v>28</v>
      </c>
      <c r="H66" s="3"/>
      <c r="I66" s="30">
        <f>SUM(I63:I65)</f>
        <v>14641.058540597563</v>
      </c>
      <c r="L66" s="44">
        <f>SUM(L63:L65)</f>
        <v>17564</v>
      </c>
      <c r="M66" s="40"/>
      <c r="O66" s="29">
        <f>SUM(O63:O65)</f>
        <v>2923</v>
      </c>
      <c r="P66" s="44">
        <f>+L66-O66</f>
        <v>14641</v>
      </c>
      <c r="Q66" s="38">
        <f>+L66-P66-O66</f>
        <v>0</v>
      </c>
    </row>
    <row r="67" spans="2:17" ht="15.75" thickTop="1"/>
    <row r="69" spans="2:17" ht="15.75">
      <c r="G69" s="3"/>
      <c r="H69" s="3"/>
      <c r="I69" s="401" t="s">
        <v>21</v>
      </c>
      <c r="J69" s="401"/>
      <c r="K69" s="401"/>
    </row>
    <row r="70" spans="2:17" ht="12" customHeight="1">
      <c r="G70" s="22" t="s">
        <v>44</v>
      </c>
      <c r="H70" s="3"/>
      <c r="I70" s="26" t="s">
        <v>42</v>
      </c>
      <c r="J70" s="28"/>
      <c r="K70" s="27" t="s">
        <v>43</v>
      </c>
      <c r="O70" s="29">
        <v>3931</v>
      </c>
      <c r="P70" s="3" t="s">
        <v>59</v>
      </c>
    </row>
    <row r="71" spans="2:17">
      <c r="G71" s="3" t="s">
        <v>45</v>
      </c>
      <c r="H71" s="3"/>
      <c r="I71" s="29">
        <f>+P71</f>
        <v>15325</v>
      </c>
      <c r="J71" s="3"/>
      <c r="K71" s="23">
        <f>+I71/$I$74</f>
        <v>0.77563518574754531</v>
      </c>
      <c r="L71" s="29">
        <v>18516</v>
      </c>
      <c r="M71" s="39"/>
      <c r="O71" s="29">
        <f>4850-1659</f>
        <v>3191</v>
      </c>
      <c r="P71" s="38">
        <f>+L71-O71</f>
        <v>15325</v>
      </c>
    </row>
    <row r="72" spans="2:17">
      <c r="G72" s="3" t="s">
        <v>46</v>
      </c>
      <c r="H72" s="3"/>
      <c r="I72" s="29">
        <f>+P72</f>
        <v>3739</v>
      </c>
      <c r="J72" s="3"/>
      <c r="K72" s="23">
        <f>+I72/$I$74</f>
        <v>0.18923980159935216</v>
      </c>
      <c r="L72" s="29">
        <v>4321</v>
      </c>
      <c r="M72" s="39"/>
      <c r="O72" s="29">
        <f>882-300</f>
        <v>582</v>
      </c>
      <c r="P72" s="38">
        <f>+L72-O72</f>
        <v>3739</v>
      </c>
    </row>
    <row r="73" spans="2:17">
      <c r="G73" s="3" t="s">
        <v>47</v>
      </c>
      <c r="H73" s="3"/>
      <c r="I73" s="29">
        <f>+P73</f>
        <v>694</v>
      </c>
      <c r="J73" s="3"/>
      <c r="K73" s="23">
        <f>+I73/$I$74</f>
        <v>3.5125012653102541E-2</v>
      </c>
      <c r="L73" s="29">
        <v>852</v>
      </c>
      <c r="M73" s="39"/>
      <c r="O73" s="29">
        <v>158</v>
      </c>
      <c r="P73" s="38">
        <f>+L73-O73</f>
        <v>694</v>
      </c>
    </row>
    <row r="74" spans="2:17" ht="16.5" thickBot="1">
      <c r="G74" s="5" t="s">
        <v>48</v>
      </c>
      <c r="H74" s="3"/>
      <c r="I74" s="30">
        <f>SUM(I71:I73)</f>
        <v>19758</v>
      </c>
      <c r="J74" s="3"/>
      <c r="K74" s="24">
        <f>SUM(K71:K73)</f>
        <v>1</v>
      </c>
      <c r="L74" s="44">
        <f>SUM(L71:L73)</f>
        <v>23689</v>
      </c>
      <c r="M74" s="40"/>
      <c r="O74" s="29">
        <f>SUM(O71:O73)</f>
        <v>3931</v>
      </c>
      <c r="P74" s="44">
        <f>+L74-O74</f>
        <v>19758</v>
      </c>
      <c r="Q74" s="38">
        <f>+L74-P74-O74</f>
        <v>0</v>
      </c>
    </row>
    <row r="75" spans="2:17" ht="15.75" thickTop="1"/>
    <row r="77" spans="2:17" ht="15.75">
      <c r="D77" s="25" t="s">
        <v>21</v>
      </c>
    </row>
    <row r="78" spans="2:17">
      <c r="B78" s="4" t="s">
        <v>2</v>
      </c>
      <c r="G78" s="3"/>
      <c r="H78" s="3"/>
      <c r="I78" s="29">
        <v>2555</v>
      </c>
      <c r="J78" s="3" t="s">
        <v>59</v>
      </c>
    </row>
    <row r="79" spans="2:17">
      <c r="B79" s="3" t="s">
        <v>29</v>
      </c>
      <c r="D79" s="29">
        <f>+K79</f>
        <v>3773</v>
      </c>
      <c r="F79" s="29">
        <v>4442</v>
      </c>
      <c r="G79" s="46"/>
      <c r="H79" s="3"/>
      <c r="I79" s="29">
        <f>+L9</f>
        <v>669</v>
      </c>
      <c r="J79" s="38">
        <f>+F79-I79</f>
        <v>3773</v>
      </c>
      <c r="K79" s="29">
        <f>+F79-I79</f>
        <v>3773</v>
      </c>
    </row>
    <row r="80" spans="2:17">
      <c r="B80" s="3" t="s">
        <v>30</v>
      </c>
      <c r="D80" s="29">
        <f>+K80</f>
        <v>4184</v>
      </c>
      <c r="F80" s="29">
        <v>5075</v>
      </c>
      <c r="G80" s="46"/>
      <c r="H80" s="3"/>
      <c r="I80" s="29">
        <f>+L10</f>
        <v>891</v>
      </c>
      <c r="J80" s="38">
        <f>+F80-I80</f>
        <v>4184</v>
      </c>
      <c r="K80" s="29">
        <f>+F80-I80</f>
        <v>4184</v>
      </c>
    </row>
    <row r="81" spans="2:12">
      <c r="B81" s="3" t="s">
        <v>31</v>
      </c>
      <c r="D81" s="29">
        <f>+K81</f>
        <v>2105</v>
      </c>
      <c r="F81" s="29">
        <v>2536</v>
      </c>
      <c r="G81" s="46"/>
      <c r="H81" s="3"/>
      <c r="I81" s="29">
        <f>+L11</f>
        <v>431</v>
      </c>
      <c r="J81" s="38">
        <f>+F81-I81</f>
        <v>2105</v>
      </c>
      <c r="K81" s="29">
        <f>+F81-I81</f>
        <v>2105</v>
      </c>
    </row>
    <row r="82" spans="2:12" ht="15.75">
      <c r="B82" s="3" t="s">
        <v>75</v>
      </c>
      <c r="D82" s="29">
        <f>+K82</f>
        <v>3307</v>
      </c>
      <c r="F82" s="29">
        <v>3871</v>
      </c>
      <c r="G82" s="46"/>
      <c r="H82" s="3"/>
      <c r="I82" s="29">
        <f>+L12</f>
        <v>564</v>
      </c>
      <c r="J82" s="44">
        <f>+F82-I82</f>
        <v>3307</v>
      </c>
      <c r="K82" s="29">
        <f>+F82-I82</f>
        <v>3307</v>
      </c>
    </row>
    <row r="83" spans="2:12" ht="16.5" thickBot="1">
      <c r="B83" s="6" t="s">
        <v>28</v>
      </c>
      <c r="D83" s="30">
        <f>SUM(D79:D82)</f>
        <v>13369</v>
      </c>
      <c r="F83" s="44">
        <f>SUM(F79:F82)</f>
        <v>15924</v>
      </c>
      <c r="G83" s="47"/>
      <c r="I83" s="44">
        <f>SUM(I79:I82)</f>
        <v>2555</v>
      </c>
      <c r="K83" s="44">
        <f>+F83-I83</f>
        <v>13369</v>
      </c>
      <c r="L83" s="38">
        <f>+F83-K83-I83</f>
        <v>0</v>
      </c>
    </row>
    <row r="84" spans="2:12" ht="15.75" thickTop="1"/>
    <row r="85" spans="2:12">
      <c r="B85" s="4" t="s">
        <v>33</v>
      </c>
    </row>
    <row r="86" spans="2:12">
      <c r="B86" s="3" t="s">
        <v>29</v>
      </c>
      <c r="D86" s="29">
        <v>1634</v>
      </c>
    </row>
    <row r="87" spans="2:12">
      <c r="B87" s="3" t="s">
        <v>30</v>
      </c>
      <c r="D87" s="29">
        <v>142</v>
      </c>
    </row>
    <row r="88" spans="2:12">
      <c r="B88" s="3" t="s">
        <v>31</v>
      </c>
      <c r="D88" s="29">
        <v>13</v>
      </c>
    </row>
    <row r="89" spans="2:12">
      <c r="B89" s="3" t="s">
        <v>32</v>
      </c>
      <c r="D89" s="29">
        <v>37</v>
      </c>
      <c r="F89" s="3" t="s">
        <v>68</v>
      </c>
    </row>
    <row r="90" spans="2:12" ht="15.75" thickBot="1">
      <c r="B90" s="6" t="s">
        <v>28</v>
      </c>
      <c r="D90" s="30">
        <f>SUM(D86:D89)</f>
        <v>1826</v>
      </c>
    </row>
    <row r="91" spans="2:12" ht="15.75" thickTop="1"/>
    <row r="92" spans="2:12" ht="15.75">
      <c r="B92" s="20"/>
      <c r="C92" s="20"/>
      <c r="D92" s="45"/>
    </row>
    <row r="93" spans="2:12" ht="15.75">
      <c r="B93" s="20"/>
      <c r="C93" s="20"/>
      <c r="D93" s="20"/>
    </row>
  </sheetData>
  <mergeCells count="1">
    <mergeCell ref="I69:K69"/>
  </mergeCells>
  <pageMargins left="0.75" right="0.75" top="1" bottom="1" header="0.5" footer="0.5"/>
  <pageSetup orientation="portrait" r:id="rId1"/>
  <headerFooter alignWithMargins="0">
    <oddHeader>&amp;C&amp;"Arial"&amp;8&amp;K000000INTERNAL&amp;1#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FF0000"/>
  </sheetPr>
  <dimension ref="B2:C5"/>
  <sheetViews>
    <sheetView topLeftCell="A16" workbookViewId="0">
      <selection activeCell="B30" sqref="B30"/>
    </sheetView>
  </sheetViews>
  <sheetFormatPr baseColWidth="10" defaultColWidth="9.140625" defaultRowHeight="15"/>
  <cols>
    <col min="1" max="1" width="9.140625" style="3"/>
    <col min="2" max="2" width="51.42578125" style="3" bestFit="1" customWidth="1"/>
    <col min="3" max="3" width="24.42578125" style="3" bestFit="1" customWidth="1"/>
    <col min="4" max="16384" width="9.140625" style="3"/>
  </cols>
  <sheetData>
    <row r="2" spans="2:3" ht="15.75">
      <c r="B2" s="13" t="s">
        <v>13</v>
      </c>
      <c r="C2" s="13" t="s">
        <v>12</v>
      </c>
    </row>
    <row r="3" spans="2:3">
      <c r="B3" s="3" t="s">
        <v>9</v>
      </c>
      <c r="C3" s="2">
        <v>335</v>
      </c>
    </row>
    <row r="4" spans="2:3">
      <c r="B4" s="3" t="s">
        <v>10</v>
      </c>
      <c r="C4" s="2">
        <v>335</v>
      </c>
    </row>
    <row r="5" spans="2:3">
      <c r="B5" s="3" t="s">
        <v>11</v>
      </c>
      <c r="C5" s="2">
        <v>364</v>
      </c>
    </row>
  </sheetData>
  <pageMargins left="0.75" right="0.75" top="1" bottom="1" header="0.5" footer="0.5"/>
  <pageSetup paperSize="9" orientation="portrait" r:id="rId1"/>
  <headerFooter alignWithMargins="0">
    <oddHeader>&amp;C&amp;"Arial"&amp;8&amp;K000000INTERNAL&amp;1#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F5EF"/>
    <pageSetUpPr fitToPage="1"/>
  </sheetPr>
  <dimension ref="A1:K30"/>
  <sheetViews>
    <sheetView showGridLines="0" zoomScaleNormal="100" workbookViewId="0">
      <selection activeCell="B3" sqref="B3"/>
    </sheetView>
  </sheetViews>
  <sheetFormatPr baseColWidth="10" defaultColWidth="9.140625" defaultRowHeight="11.25"/>
  <cols>
    <col min="1" max="1" width="4" style="97" customWidth="1"/>
    <col min="2" max="2" width="42.7109375" style="97" customWidth="1"/>
    <col min="3" max="5" width="10" style="97" customWidth="1"/>
    <col min="6" max="6" width="8.7109375" style="175" customWidth="1"/>
    <col min="7" max="7" width="1.7109375" style="176" customWidth="1"/>
    <col min="8" max="10" width="10" style="97" customWidth="1"/>
    <col min="11" max="11" width="8.7109375" style="175" customWidth="1"/>
    <col min="12" max="12" width="9.140625" style="97" customWidth="1"/>
    <col min="13" max="16384" width="9.140625" style="97"/>
  </cols>
  <sheetData>
    <row r="1" spans="1:11">
      <c r="A1" s="75"/>
      <c r="D1" s="174"/>
      <c r="I1" s="174"/>
    </row>
    <row r="2" spans="1:11" ht="15.75" customHeight="1">
      <c r="B2" s="121"/>
      <c r="C2" s="390" t="str">
        <f>+'Energy Sales Revenues'!C2:H2</f>
        <v>Cumulative Figures</v>
      </c>
      <c r="D2" s="390"/>
      <c r="E2" s="390"/>
      <c r="F2" s="390"/>
      <c r="H2" s="390" t="s">
        <v>217</v>
      </c>
      <c r="I2" s="390"/>
      <c r="J2" s="390"/>
      <c r="K2" s="390"/>
    </row>
    <row r="3" spans="1:11" ht="22.5">
      <c r="B3" s="128" t="s">
        <v>201</v>
      </c>
      <c r="C3" s="58" t="str">
        <f>+'Gx Business'!C4</f>
        <v>Dec-22</v>
      </c>
      <c r="D3" s="59" t="str">
        <f>+'Gx Business'!D4</f>
        <v>Dec-21</v>
      </c>
      <c r="E3" s="59" t="s">
        <v>91</v>
      </c>
      <c r="F3" s="128" t="s">
        <v>92</v>
      </c>
      <c r="H3" s="58" t="str">
        <f>+'Energy Sales Revenues'!C24</f>
        <v>Q4 2022</v>
      </c>
      <c r="I3" s="59" t="str">
        <f>+'Energy Sales Revenues'!D24</f>
        <v>Q4 2021</v>
      </c>
      <c r="J3" s="59" t="s">
        <v>91</v>
      </c>
      <c r="K3" s="128" t="s">
        <v>92</v>
      </c>
    </row>
    <row r="4" spans="1:11" ht="10.5" customHeight="1">
      <c r="B4" s="177"/>
      <c r="C4" s="178"/>
      <c r="D4" s="178"/>
      <c r="E4" s="178"/>
      <c r="F4" s="179"/>
      <c r="H4" s="178"/>
      <c r="I4" s="178"/>
      <c r="J4" s="178"/>
      <c r="K4" s="179"/>
    </row>
    <row r="5" spans="1:11" ht="15" customHeight="1">
      <c r="B5" s="180" t="s">
        <v>158</v>
      </c>
      <c r="C5" s="70">
        <v>3877758.5129999998</v>
      </c>
      <c r="D5" s="148">
        <v>1953287.7379999999</v>
      </c>
      <c r="E5" s="148">
        <v>1924470.7749999999</v>
      </c>
      <c r="F5" s="149">
        <v>0.98519999999999996</v>
      </c>
      <c r="G5" s="138"/>
      <c r="H5" s="70">
        <v>1408563.7999999998</v>
      </c>
      <c r="I5" s="148">
        <v>538112.81299999985</v>
      </c>
      <c r="J5" s="148">
        <v>870450.98699999996</v>
      </c>
      <c r="K5" s="149">
        <v>1.6175999999999999</v>
      </c>
    </row>
    <row r="6" spans="1:11" ht="15" customHeight="1">
      <c r="B6" s="181" t="s">
        <v>256</v>
      </c>
      <c r="C6" s="85">
        <v>1454721.9240000001</v>
      </c>
      <c r="D6" s="140">
        <v>1201833.2930000001</v>
      </c>
      <c r="E6" s="140">
        <v>252888.63100000005</v>
      </c>
      <c r="F6" s="141">
        <v>0.2104</v>
      </c>
      <c r="G6" s="138"/>
      <c r="H6" s="85">
        <v>383321.25700000022</v>
      </c>
      <c r="I6" s="140">
        <v>334845.17800000007</v>
      </c>
      <c r="J6" s="140">
        <v>48476.079000000143</v>
      </c>
      <c r="K6" s="141">
        <v>0.14480000000000001</v>
      </c>
    </row>
    <row r="7" spans="1:11" ht="15" customHeight="1">
      <c r="B7" s="182" t="s">
        <v>119</v>
      </c>
      <c r="C7" s="109">
        <v>-376048.57400000002</v>
      </c>
      <c r="D7" s="143">
        <v>-299891.49599999998</v>
      </c>
      <c r="E7" s="143">
        <v>-76157.078000000038</v>
      </c>
      <c r="F7" s="183">
        <v>0.25390000000000001</v>
      </c>
      <c r="G7" s="138"/>
      <c r="H7" s="109">
        <v>-47800.452000000048</v>
      </c>
      <c r="I7" s="143">
        <v>-78107.549999999988</v>
      </c>
      <c r="J7" s="143">
        <v>30307.09799999994</v>
      </c>
      <c r="K7" s="183">
        <v>-0.38800000000000001</v>
      </c>
    </row>
    <row r="8" spans="1:11" ht="15" customHeight="1">
      <c r="B8" s="144" t="s">
        <v>202</v>
      </c>
      <c r="C8" s="117">
        <v>4956431.8629999999</v>
      </c>
      <c r="D8" s="145">
        <v>2855229.5350000001</v>
      </c>
      <c r="E8" s="145">
        <v>2101202.3279999997</v>
      </c>
      <c r="F8" s="146">
        <v>0.7359</v>
      </c>
      <c r="G8" s="138"/>
      <c r="H8" s="117">
        <v>1744084.605</v>
      </c>
      <c r="I8" s="145">
        <v>794850.44099999988</v>
      </c>
      <c r="J8" s="145">
        <v>949234.16400000011</v>
      </c>
      <c r="K8" s="146">
        <v>1.1941999999999999</v>
      </c>
    </row>
    <row r="9" spans="1:11" ht="10.5" customHeight="1">
      <c r="B9" s="184"/>
      <c r="C9" s="185"/>
      <c r="D9" s="185"/>
      <c r="E9" s="185"/>
      <c r="F9" s="186"/>
      <c r="G9" s="187"/>
      <c r="H9" s="185"/>
      <c r="I9" s="185"/>
      <c r="J9" s="185"/>
      <c r="K9" s="186"/>
    </row>
    <row r="10" spans="1:11" ht="15" customHeight="1">
      <c r="B10" s="180" t="s">
        <v>159</v>
      </c>
      <c r="C10" s="70">
        <v>-2573293.1269999999</v>
      </c>
      <c r="D10" s="148">
        <v>-1346981.551</v>
      </c>
      <c r="E10" s="148">
        <v>-1226311.5759999999</v>
      </c>
      <c r="F10" s="149">
        <v>0.91039999999999999</v>
      </c>
      <c r="G10" s="138"/>
      <c r="H10" s="70">
        <v>-579502.42099999986</v>
      </c>
      <c r="I10" s="148">
        <v>-357652.63899999997</v>
      </c>
      <c r="J10" s="148">
        <v>-221849.78199999989</v>
      </c>
      <c r="K10" s="149">
        <v>0.62029999999999996</v>
      </c>
    </row>
    <row r="11" spans="1:11" ht="15" customHeight="1">
      <c r="B11" s="181" t="s">
        <v>254</v>
      </c>
      <c r="C11" s="85">
        <v>-1194700.166</v>
      </c>
      <c r="D11" s="140">
        <v>-974857.66099999996</v>
      </c>
      <c r="E11" s="140">
        <v>-219842.505</v>
      </c>
      <c r="F11" s="141">
        <v>0.22550000000000001</v>
      </c>
      <c r="G11" s="138"/>
      <c r="H11" s="85">
        <v>-318509.92700000003</v>
      </c>
      <c r="I11" s="140">
        <v>-277709.174</v>
      </c>
      <c r="J11" s="140">
        <v>-40800.753000000026</v>
      </c>
      <c r="K11" s="141">
        <v>0.1469</v>
      </c>
    </row>
    <row r="12" spans="1:11" ht="15" customHeight="1">
      <c r="B12" s="182" t="s">
        <v>119</v>
      </c>
      <c r="C12" s="109">
        <v>368469.22600000002</v>
      </c>
      <c r="D12" s="143">
        <v>310533.80800000002</v>
      </c>
      <c r="E12" s="143">
        <v>57935.418000000005</v>
      </c>
      <c r="F12" s="183">
        <v>0.18659999999999999</v>
      </c>
      <c r="G12" s="138"/>
      <c r="H12" s="109">
        <v>57538.900000000023</v>
      </c>
      <c r="I12" s="143">
        <v>88301.82</v>
      </c>
      <c r="J12" s="143">
        <v>-30762.919999999984</v>
      </c>
      <c r="K12" s="183">
        <v>-0.34839999999999999</v>
      </c>
    </row>
    <row r="13" spans="1:11" ht="15" customHeight="1">
      <c r="B13" s="144" t="s">
        <v>203</v>
      </c>
      <c r="C13" s="117">
        <v>-3399524.0669999998</v>
      </c>
      <c r="D13" s="145">
        <v>-2011305.4039999999</v>
      </c>
      <c r="E13" s="145">
        <v>-1388218.6629999999</v>
      </c>
      <c r="F13" s="146">
        <v>0.69020000000000004</v>
      </c>
      <c r="G13" s="138"/>
      <c r="H13" s="117">
        <v>-840473.44799999986</v>
      </c>
      <c r="I13" s="145">
        <v>-547059.99300000002</v>
      </c>
      <c r="J13" s="145">
        <v>-293413.45499999984</v>
      </c>
      <c r="K13" s="146">
        <v>0.5363</v>
      </c>
    </row>
    <row r="14" spans="1:11" ht="10.5" customHeight="1">
      <c r="B14" s="184"/>
      <c r="C14" s="188"/>
      <c r="D14" s="188"/>
      <c r="E14" s="188"/>
      <c r="F14" s="189"/>
      <c r="G14" s="187"/>
      <c r="H14" s="188"/>
      <c r="I14" s="188"/>
      <c r="J14" s="188"/>
      <c r="K14" s="189"/>
    </row>
    <row r="15" spans="1:11" ht="15" customHeight="1">
      <c r="B15" s="180" t="s">
        <v>120</v>
      </c>
      <c r="C15" s="70">
        <v>-49005.35</v>
      </c>
      <c r="D15" s="148">
        <v>-58264.694000000003</v>
      </c>
      <c r="E15" s="148">
        <v>9259.3440000000046</v>
      </c>
      <c r="F15" s="149">
        <v>-0.15890000000000001</v>
      </c>
      <c r="G15" s="138"/>
      <c r="H15" s="70">
        <v>-10244.743999999999</v>
      </c>
      <c r="I15" s="148">
        <v>-11086.254000000001</v>
      </c>
      <c r="J15" s="148">
        <v>841.51000000000204</v>
      </c>
      <c r="K15" s="149">
        <v>-7.5899999999999995E-2</v>
      </c>
    </row>
    <row r="16" spans="1:11" ht="15" customHeight="1">
      <c r="B16" s="181" t="s">
        <v>121</v>
      </c>
      <c r="C16" s="109">
        <v>-195666.71</v>
      </c>
      <c r="D16" s="143">
        <v>-126899.337</v>
      </c>
      <c r="E16" s="143">
        <v>-68767.372999999992</v>
      </c>
      <c r="F16" s="151">
        <v>0.54190000000000005</v>
      </c>
      <c r="G16" s="138"/>
      <c r="H16" s="109">
        <v>-97408.12</v>
      </c>
      <c r="I16" s="143">
        <v>-43310.478000000003</v>
      </c>
      <c r="J16" s="143">
        <v>-54097.641999999993</v>
      </c>
      <c r="K16" s="151">
        <v>1.2491000000000001</v>
      </c>
    </row>
    <row r="17" spans="2:11" ht="15" customHeight="1">
      <c r="B17" s="144" t="s">
        <v>122</v>
      </c>
      <c r="C17" s="117">
        <v>-244672.06</v>
      </c>
      <c r="D17" s="145">
        <v>-185164.03100000002</v>
      </c>
      <c r="E17" s="145">
        <v>-59508.02899999998</v>
      </c>
      <c r="F17" s="146">
        <v>0.32140000000000002</v>
      </c>
      <c r="G17" s="138"/>
      <c r="H17" s="117">
        <v>-107652.864</v>
      </c>
      <c r="I17" s="145">
        <v>-54396.732000000004</v>
      </c>
      <c r="J17" s="145">
        <v>-53256.131999999998</v>
      </c>
      <c r="K17" s="146">
        <v>0.97899999999999998</v>
      </c>
    </row>
    <row r="18" spans="2:11" ht="15" customHeight="1">
      <c r="B18" s="180" t="s">
        <v>120</v>
      </c>
      <c r="C18" s="70">
        <v>-22503.431</v>
      </c>
      <c r="D18" s="148">
        <v>-31953.766</v>
      </c>
      <c r="E18" s="148">
        <v>9450.3349999999991</v>
      </c>
      <c r="F18" s="149">
        <v>-0.29580000000000001</v>
      </c>
      <c r="G18" s="138"/>
      <c r="H18" s="70">
        <v>-5158.8080000000009</v>
      </c>
      <c r="I18" s="148">
        <v>-2512.0099999999984</v>
      </c>
      <c r="J18" s="148">
        <v>-2646.7980000000025</v>
      </c>
      <c r="K18" s="149">
        <v>1.0537000000000001</v>
      </c>
    </row>
    <row r="19" spans="2:11" ht="15" customHeight="1">
      <c r="B19" s="181" t="s">
        <v>121</v>
      </c>
      <c r="C19" s="109">
        <v>-77662.551999999996</v>
      </c>
      <c r="D19" s="143">
        <v>-71488.294999999998</v>
      </c>
      <c r="E19" s="143">
        <v>-6174.2569999999978</v>
      </c>
      <c r="F19" s="151">
        <v>8.6400000000000005E-2</v>
      </c>
      <c r="G19" s="138"/>
      <c r="H19" s="109">
        <v>-18389.971999999994</v>
      </c>
      <c r="I19" s="143">
        <v>-14040.245999999999</v>
      </c>
      <c r="J19" s="143">
        <v>-4349.7259999999951</v>
      </c>
      <c r="K19" s="151">
        <v>0.30980000000000002</v>
      </c>
    </row>
    <row r="20" spans="2:11" ht="15" customHeight="1">
      <c r="B20" s="144" t="s">
        <v>255</v>
      </c>
      <c r="C20" s="117">
        <v>-100165.98299999999</v>
      </c>
      <c r="D20" s="145">
        <v>-103442.061</v>
      </c>
      <c r="E20" s="145">
        <v>3276.0780000000086</v>
      </c>
      <c r="F20" s="146">
        <v>-3.1699999999999999E-2</v>
      </c>
      <c r="G20" s="138"/>
      <c r="H20" s="117">
        <v>-23548.779999999995</v>
      </c>
      <c r="I20" s="145">
        <v>-16552.255999999998</v>
      </c>
      <c r="J20" s="145">
        <v>-6996.5239999999976</v>
      </c>
      <c r="K20" s="146">
        <v>0.42270000000000002</v>
      </c>
    </row>
    <row r="21" spans="2:11" ht="15" customHeight="1">
      <c r="B21" s="180" t="s">
        <v>119</v>
      </c>
      <c r="C21" s="70">
        <v>-37866.512000000002</v>
      </c>
      <c r="D21" s="148">
        <v>-33132.690999999999</v>
      </c>
      <c r="E21" s="148">
        <v>-4733.8210000000036</v>
      </c>
      <c r="F21" s="149">
        <v>0.1429</v>
      </c>
      <c r="G21" s="138"/>
      <c r="H21" s="70">
        <v>-12835.785000000003</v>
      </c>
      <c r="I21" s="148">
        <v>-9070.4519999999975</v>
      </c>
      <c r="J21" s="148">
        <v>-3765.333000000006</v>
      </c>
      <c r="K21" s="149">
        <v>0.41510000000000002</v>
      </c>
    </row>
    <row r="22" spans="2:11" ht="10.5" customHeight="1">
      <c r="B22" s="190"/>
      <c r="C22" s="191"/>
      <c r="D22" s="191"/>
      <c r="E22" s="191"/>
      <c r="F22" s="192"/>
      <c r="G22" s="187"/>
      <c r="H22" s="191"/>
      <c r="I22" s="191"/>
      <c r="J22" s="191"/>
      <c r="K22" s="192"/>
    </row>
    <row r="23" spans="2:11" ht="15" customHeight="1">
      <c r="B23" s="193" t="s">
        <v>118</v>
      </c>
      <c r="C23" s="194"/>
      <c r="D23" s="194"/>
      <c r="E23" s="194"/>
      <c r="F23" s="195"/>
      <c r="G23" s="187"/>
      <c r="H23" s="194"/>
      <c r="I23" s="194"/>
      <c r="J23" s="194"/>
      <c r="K23" s="195"/>
    </row>
    <row r="24" spans="2:11" ht="15" customHeight="1">
      <c r="B24" s="196" t="s">
        <v>160</v>
      </c>
      <c r="C24" s="197">
        <v>1059793.3259999999</v>
      </c>
      <c r="D24" s="198">
        <v>421142.1559999999</v>
      </c>
      <c r="E24" s="198">
        <v>638651.16999999993</v>
      </c>
      <c r="F24" s="199">
        <v>1.5165</v>
      </c>
      <c r="G24" s="138"/>
      <c r="H24" s="197">
        <v>721408.5149999999</v>
      </c>
      <c r="I24" s="198">
        <v>126063.44199999988</v>
      </c>
      <c r="J24" s="198">
        <v>595345.07299999997</v>
      </c>
      <c r="K24" s="199" t="s">
        <v>271</v>
      </c>
    </row>
    <row r="25" spans="2:11" ht="15" customHeight="1">
      <c r="B25" s="144" t="s">
        <v>257</v>
      </c>
      <c r="C25" s="117">
        <v>159855.77500000014</v>
      </c>
      <c r="D25" s="145">
        <v>123533.5710000001</v>
      </c>
      <c r="E25" s="145">
        <v>36322.204000000042</v>
      </c>
      <c r="F25" s="146">
        <v>0.29399999999999998</v>
      </c>
      <c r="G25" s="138"/>
      <c r="H25" s="117">
        <v>41262.550000000192</v>
      </c>
      <c r="I25" s="145">
        <v>40583.74800000008</v>
      </c>
      <c r="J25" s="145">
        <v>678.80200000011246</v>
      </c>
      <c r="K25" s="146">
        <v>1.67E-2</v>
      </c>
    </row>
    <row r="26" spans="2:11" ht="15" customHeight="1">
      <c r="B26" s="180" t="s">
        <v>119</v>
      </c>
      <c r="C26" s="70">
        <v>-45445.86</v>
      </c>
      <c r="D26" s="148">
        <v>-22490.378999999964</v>
      </c>
      <c r="E26" s="148">
        <v>-22955.481000000036</v>
      </c>
      <c r="F26" s="149">
        <v>1.0206999999999999</v>
      </c>
      <c r="G26" s="138"/>
      <c r="H26" s="70">
        <v>-3097.3370000000286</v>
      </c>
      <c r="I26" s="148">
        <v>1123.8180000000211</v>
      </c>
      <c r="J26" s="148">
        <v>-4221.1550000000498</v>
      </c>
      <c r="K26" s="149" t="s">
        <v>271</v>
      </c>
    </row>
    <row r="27" spans="2:11" ht="10.5" customHeight="1">
      <c r="B27" s="200"/>
      <c r="C27" s="201"/>
      <c r="D27" s="201"/>
      <c r="E27" s="201"/>
      <c r="F27" s="151"/>
      <c r="G27" s="187"/>
      <c r="H27" s="201"/>
      <c r="I27" s="201"/>
      <c r="J27" s="201"/>
      <c r="K27" s="151"/>
    </row>
    <row r="28" spans="2:11" ht="15" customHeight="1">
      <c r="B28" s="196" t="s">
        <v>161</v>
      </c>
      <c r="C28" s="197">
        <v>1174203.2409999999</v>
      </c>
      <c r="D28" s="198">
        <v>522185.348</v>
      </c>
      <c r="E28" s="198">
        <v>652017.89299999992</v>
      </c>
      <c r="F28" s="199">
        <v>1.2485999999999999</v>
      </c>
      <c r="G28" s="138"/>
      <c r="H28" s="197">
        <v>759573.728</v>
      </c>
      <c r="I28" s="198">
        <v>167771.00799999997</v>
      </c>
      <c r="J28" s="198">
        <v>591802.72</v>
      </c>
      <c r="K28" s="199" t="s">
        <v>271</v>
      </c>
    </row>
    <row r="30" spans="2:11">
      <c r="C30" s="202"/>
      <c r="D30" s="203"/>
      <c r="E30" s="204"/>
      <c r="H30" s="202"/>
      <c r="I30" s="203"/>
      <c r="J30" s="204"/>
    </row>
  </sheetData>
  <mergeCells count="2">
    <mergeCell ref="C2:F2"/>
    <mergeCell ref="H2:K2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  <headerFooter>
    <oddHeader>&amp;C&amp;"Arial"&amp;8&amp;K000000INTERNAL&amp;1#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F5EF"/>
    <pageSetUpPr fitToPage="1"/>
  </sheetPr>
  <dimension ref="A1:J20"/>
  <sheetViews>
    <sheetView zoomScaleNormal="100" workbookViewId="0">
      <selection activeCell="B3" sqref="B3"/>
    </sheetView>
  </sheetViews>
  <sheetFormatPr baseColWidth="10" defaultColWidth="9.140625" defaultRowHeight="11.25"/>
  <cols>
    <col min="1" max="1" width="3.140625" style="97" customWidth="1"/>
    <col min="2" max="2" width="41.42578125" style="97" customWidth="1"/>
    <col min="3" max="3" width="10.7109375" style="97" customWidth="1"/>
    <col min="4" max="4" width="12.7109375" style="97" customWidth="1"/>
    <col min="5" max="6" width="10.7109375" style="97" customWidth="1"/>
    <col min="7" max="7" width="12.5703125" style="97" customWidth="1"/>
    <col min="8" max="8" width="10.7109375" style="97" customWidth="1"/>
    <col min="9" max="9" width="2" style="97" customWidth="1"/>
    <col min="10" max="16384" width="9.140625" style="97"/>
  </cols>
  <sheetData>
    <row r="1" spans="1:10">
      <c r="A1" s="75"/>
      <c r="G1" s="205"/>
    </row>
    <row r="2" spans="1:10" ht="24" customHeight="1">
      <c r="A2" s="75"/>
      <c r="C2" s="402" t="s">
        <v>248</v>
      </c>
      <c r="D2" s="403"/>
      <c r="E2" s="403"/>
      <c r="F2" s="403"/>
      <c r="G2" s="403"/>
      <c r="H2" s="403"/>
    </row>
    <row r="3" spans="1:10" ht="15.75" customHeight="1">
      <c r="C3" s="404" t="str">
        <f>+'Energy Sales Revenues'!C4</f>
        <v>Dec-22</v>
      </c>
      <c r="D3" s="405"/>
      <c r="E3" s="405"/>
      <c r="F3" s="406" t="str">
        <f>+'Energy Sales Revenues'!D4</f>
        <v>Dec-21</v>
      </c>
      <c r="G3" s="391"/>
      <c r="H3" s="391"/>
    </row>
    <row r="4" spans="1:10" ht="45">
      <c r="B4" s="128" t="s">
        <v>204</v>
      </c>
      <c r="C4" s="58" t="s">
        <v>0</v>
      </c>
      <c r="D4" s="58" t="s">
        <v>123</v>
      </c>
      <c r="E4" s="58" t="s">
        <v>20</v>
      </c>
      <c r="F4" s="206" t="s">
        <v>0</v>
      </c>
      <c r="G4" s="207" t="s">
        <v>123</v>
      </c>
      <c r="H4" s="207" t="s">
        <v>20</v>
      </c>
    </row>
    <row r="5" spans="1:10" ht="15" customHeight="1">
      <c r="B5" s="208" t="s">
        <v>205</v>
      </c>
      <c r="C5" s="70">
        <v>1059793.3259999999</v>
      </c>
      <c r="D5" s="70">
        <v>-187738.22500000001</v>
      </c>
      <c r="E5" s="70">
        <v>872055.10099999991</v>
      </c>
      <c r="F5" s="209">
        <v>421142.1559999999</v>
      </c>
      <c r="G5" s="209">
        <v>-198305.924</v>
      </c>
      <c r="H5" s="209">
        <v>222836.2319999999</v>
      </c>
    </row>
    <row r="6" spans="1:10" ht="15" customHeight="1">
      <c r="B6" s="210" t="s">
        <v>258</v>
      </c>
      <c r="C6" s="85">
        <v>159855.77500000014</v>
      </c>
      <c r="D6" s="85">
        <v>-76323.638000000006</v>
      </c>
      <c r="E6" s="85">
        <v>83532.137000000133</v>
      </c>
      <c r="F6" s="211">
        <v>123533.5710000001</v>
      </c>
      <c r="G6" s="211">
        <v>-65350.082000000002</v>
      </c>
      <c r="H6" s="211">
        <v>58183.489000000096</v>
      </c>
    </row>
    <row r="7" spans="1:10" ht="15" customHeight="1">
      <c r="B7" s="210" t="s">
        <v>119</v>
      </c>
      <c r="C7" s="85">
        <v>-45445.86</v>
      </c>
      <c r="D7" s="85">
        <v>2215.8589999999999</v>
      </c>
      <c r="E7" s="85">
        <v>-43230.001000000004</v>
      </c>
      <c r="F7" s="211">
        <v>-22490.378999999964</v>
      </c>
      <c r="G7" s="211">
        <v>1064.3209999999999</v>
      </c>
      <c r="H7" s="211">
        <v>-21426.057999999965</v>
      </c>
    </row>
    <row r="8" spans="1:10" ht="10.5" customHeight="1">
      <c r="B8" s="200"/>
      <c r="C8" s="212"/>
      <c r="D8" s="212"/>
      <c r="E8" s="212"/>
      <c r="F8" s="212"/>
      <c r="G8" s="212"/>
      <c r="H8" s="212"/>
    </row>
    <row r="9" spans="1:10" ht="15" customHeight="1">
      <c r="B9" s="213" t="s">
        <v>163</v>
      </c>
      <c r="C9" s="117">
        <v>1174203.2409999999</v>
      </c>
      <c r="D9" s="117">
        <v>-261846.00400000002</v>
      </c>
      <c r="E9" s="117">
        <v>912357.23699999996</v>
      </c>
      <c r="F9" s="214">
        <v>522185.348</v>
      </c>
      <c r="G9" s="214">
        <v>-262591.685</v>
      </c>
      <c r="H9" s="214">
        <v>259593.66300000006</v>
      </c>
      <c r="J9" s="215"/>
    </row>
    <row r="10" spans="1:10" ht="15" customHeight="1">
      <c r="B10" s="187"/>
      <c r="C10" s="176"/>
      <c r="D10" s="216"/>
      <c r="E10" s="176"/>
      <c r="F10" s="176"/>
      <c r="G10" s="176"/>
      <c r="H10" s="176"/>
    </row>
    <row r="11" spans="1:10" ht="24" customHeight="1">
      <c r="C11" s="402" t="s">
        <v>218</v>
      </c>
      <c r="D11" s="403"/>
      <c r="E11" s="403"/>
      <c r="F11" s="403"/>
      <c r="G11" s="403"/>
      <c r="H11" s="403"/>
    </row>
    <row r="12" spans="1:10" ht="15" customHeight="1">
      <c r="C12" s="404" t="str">
        <f>+'Energy Sales Revenues'!C24</f>
        <v>Q4 2022</v>
      </c>
      <c r="D12" s="405"/>
      <c r="E12" s="405"/>
      <c r="F12" s="406" t="str">
        <f>+'Energy Sales Revenues'!D24</f>
        <v>Q4 2021</v>
      </c>
      <c r="G12" s="391"/>
      <c r="H12" s="391"/>
    </row>
    <row r="13" spans="1:10" ht="45">
      <c r="B13" s="128" t="s">
        <v>204</v>
      </c>
      <c r="C13" s="58" t="s">
        <v>0</v>
      </c>
      <c r="D13" s="58" t="s">
        <v>123</v>
      </c>
      <c r="E13" s="58" t="s">
        <v>20</v>
      </c>
      <c r="F13" s="206" t="s">
        <v>0</v>
      </c>
      <c r="G13" s="207" t="s">
        <v>123</v>
      </c>
      <c r="H13" s="207" t="s">
        <v>20</v>
      </c>
    </row>
    <row r="14" spans="1:10" ht="15" customHeight="1">
      <c r="B14" s="208" t="s">
        <v>205</v>
      </c>
      <c r="C14" s="70">
        <v>721408.5149999999</v>
      </c>
      <c r="D14" s="70">
        <v>-52355.948000000004</v>
      </c>
      <c r="E14" s="70">
        <v>669052.56699999992</v>
      </c>
      <c r="F14" s="209">
        <v>126063.44199999988</v>
      </c>
      <c r="G14" s="209">
        <v>-77003.214999999997</v>
      </c>
      <c r="H14" s="209">
        <v>49060.226999999883</v>
      </c>
    </row>
    <row r="15" spans="1:10" ht="15" customHeight="1">
      <c r="B15" s="210" t="s">
        <v>258</v>
      </c>
      <c r="C15" s="85">
        <v>41262.550000000192</v>
      </c>
      <c r="D15" s="85">
        <v>-18372.629000000008</v>
      </c>
      <c r="E15" s="85">
        <v>22889.921000000184</v>
      </c>
      <c r="F15" s="211">
        <v>40583.74800000008</v>
      </c>
      <c r="G15" s="211">
        <v>-20747.637000000002</v>
      </c>
      <c r="H15" s="211">
        <v>19836.111000000077</v>
      </c>
    </row>
    <row r="16" spans="1:10" ht="15" customHeight="1">
      <c r="B16" s="210" t="s">
        <v>119</v>
      </c>
      <c r="C16" s="85">
        <v>-3097.3370000000286</v>
      </c>
      <c r="D16" s="85">
        <v>1086.8489999999999</v>
      </c>
      <c r="E16" s="85">
        <v>-2010.4880000000287</v>
      </c>
      <c r="F16" s="211">
        <v>1123.8180000000211</v>
      </c>
      <c r="G16" s="211">
        <v>-429.38499999999999</v>
      </c>
      <c r="H16" s="211">
        <v>694.43300000002114</v>
      </c>
    </row>
    <row r="17" spans="2:8" ht="12" customHeight="1">
      <c r="B17" s="200"/>
      <c r="C17" s="212"/>
      <c r="D17" s="212"/>
      <c r="E17" s="212"/>
      <c r="F17" s="212"/>
      <c r="G17" s="212"/>
      <c r="H17" s="212"/>
    </row>
    <row r="18" spans="2:8" ht="15" customHeight="1">
      <c r="B18" s="213" t="s">
        <v>163</v>
      </c>
      <c r="C18" s="117">
        <v>759573.728</v>
      </c>
      <c r="D18" s="117">
        <v>-69641.728000000017</v>
      </c>
      <c r="E18" s="117">
        <v>689932.00000000012</v>
      </c>
      <c r="F18" s="214">
        <v>167771.00799999997</v>
      </c>
      <c r="G18" s="214">
        <v>-98180.236999999994</v>
      </c>
      <c r="H18" s="214">
        <v>69590.770999999979</v>
      </c>
    </row>
    <row r="19" spans="2:8">
      <c r="D19" s="215"/>
    </row>
    <row r="20" spans="2:8">
      <c r="D20" s="215"/>
    </row>
  </sheetData>
  <mergeCells count="6">
    <mergeCell ref="C2:H2"/>
    <mergeCell ref="C3:E3"/>
    <mergeCell ref="F3:H3"/>
    <mergeCell ref="C11:H11"/>
    <mergeCell ref="C12:E12"/>
    <mergeCell ref="F12:H12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  <headerFooter>
    <oddHeader>&amp;C&amp;"Arial"&amp;8&amp;K000000INTERNAL&amp;1#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4dc20dd-9d90-4edf-ae42-1beaa514ca9b">
      <Terms xmlns="http://schemas.microsoft.com/office/infopath/2007/PartnerControls"/>
    </lcf76f155ced4ddcb4097134ff3c332f>
    <TaxCatchAll xmlns="ad031074-787d-48f9-b203-bb12d064d52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73FCFAC96B0D245893A7D459EBD6F58" ma:contentTypeVersion="15" ma:contentTypeDescription="Crear nuevo documento." ma:contentTypeScope="" ma:versionID="60ee811dcbfbc59bc09b8c4bb0ee0652">
  <xsd:schema xmlns:xsd="http://www.w3.org/2001/XMLSchema" xmlns:xs="http://www.w3.org/2001/XMLSchema" xmlns:p="http://schemas.microsoft.com/office/2006/metadata/properties" xmlns:ns2="04dc20dd-9d90-4edf-ae42-1beaa514ca9b" xmlns:ns3="ad031074-787d-48f9-b203-bb12d064d523" targetNamespace="http://schemas.microsoft.com/office/2006/metadata/properties" ma:root="true" ma:fieldsID="fbf675ab887e94af8e12cd71e1d8a6e1" ns2:_="" ns3:_="">
    <xsd:import namespace="04dc20dd-9d90-4edf-ae42-1beaa514ca9b"/>
    <xsd:import namespace="ad031074-787d-48f9-b203-bb12d064d52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dc20dd-9d90-4edf-ae42-1beaa514ca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Etiquetas de imagen" ma:readOnly="false" ma:fieldId="{5cf76f15-5ced-4ddc-b409-7134ff3c332f}" ma:taxonomyMulti="true" ma:sspId="ba5ac2a7-3560-40f7-821c-bf6f1f0e00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031074-787d-48f9-b203-bb12d064d52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7566271-63d2-4991-93ec-b6303243d077}" ma:internalName="TaxCatchAll" ma:showField="CatchAllData" ma:web="ad031074-787d-48f9-b203-bb12d064d52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C1596E5-3DEC-44F6-8283-A8294AE5699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13F33A3-B65C-43B8-B882-3A38C867F0CE}">
  <ds:schemaRefs>
    <ds:schemaRef ds:uri="ad031074-787d-48f9-b203-bb12d064d523"/>
    <ds:schemaRef ds:uri="http://schemas.microsoft.com/office/2006/metadata/properties"/>
    <ds:schemaRef ds:uri="http://purl.org/dc/terms/"/>
    <ds:schemaRef ds:uri="04dc20dd-9d90-4edf-ae42-1beaa514ca9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D540C25-6A5A-41AD-8068-D1137C7061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4dc20dd-9d90-4edf-ae42-1beaa514ca9b"/>
    <ds:schemaRef ds:uri="ad031074-787d-48f9-b203-bb12d064d52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10</vt:i4>
      </vt:variant>
    </vt:vector>
  </HeadingPairs>
  <TitlesOfParts>
    <vt:vector size="29" baseType="lpstr">
      <vt:lpstr>Index</vt:lpstr>
      <vt:lpstr>Gx Business</vt:lpstr>
      <vt:lpstr>Networks Business</vt:lpstr>
      <vt:lpstr>Energy Sales Revenues</vt:lpstr>
      <vt:lpstr>Enel Chile Results</vt:lpstr>
      <vt:lpstr>Resument Energía y EBITDA</vt:lpstr>
      <vt:lpstr>Liquidez disponible</vt:lpstr>
      <vt:lpstr>EBITDA</vt:lpstr>
      <vt:lpstr>EBIT &amp; Others by segment</vt:lpstr>
      <vt:lpstr>EBIT y otros por filial</vt:lpstr>
      <vt:lpstr>Non Operating Income</vt:lpstr>
      <vt:lpstr>Balance Sheet</vt:lpstr>
      <vt:lpstr>Ratios</vt:lpstr>
      <vt:lpstr>Cash Flow</vt:lpstr>
      <vt:lpstr>Fixed Assets</vt:lpstr>
      <vt:lpstr>Int. Rate</vt:lpstr>
      <vt:lpstr>Gx Physical Data</vt:lpstr>
      <vt:lpstr>Gx by Tech</vt:lpstr>
      <vt:lpstr>Networks Physical Data</vt:lpstr>
      <vt:lpstr>'Balance Sheet'!Área_de_impresión</vt:lpstr>
      <vt:lpstr>'Cash Flow'!Área_de_impresión</vt:lpstr>
      <vt:lpstr>'EBIT &amp; Others by segment'!Área_de_impresión</vt:lpstr>
      <vt:lpstr>EBITDA!Área_de_impresión</vt:lpstr>
      <vt:lpstr>'Enel Chile Results'!Área_de_impresión</vt:lpstr>
      <vt:lpstr>'Energy Sales Revenues'!Área_de_impresión</vt:lpstr>
      <vt:lpstr>'Gx Business'!Área_de_impresión</vt:lpstr>
      <vt:lpstr>Index!Área_de_impresión</vt:lpstr>
      <vt:lpstr>'Networks Business'!Área_de_impresión</vt:lpstr>
      <vt:lpstr>'Non Operating Income'!Área_de_impresión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2023-02-28T20:18:22Z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0x010100273FCFAC96B0D245893A7D459EBD6F58</vt:lpwstr>
  </property>
  <property fmtid="{D5CDD505-2E9C-101B-9397-08002B2CF9AE}" pid="4" name="MediaServiceImageTags">
    <vt:lpwstr/>
  </property>
  <property fmtid="{D5CDD505-2E9C-101B-9397-08002B2CF9AE}" pid="5" name="MSIP_Label_797ad33d-ed35-43c0-b526-22bc83c17deb_Enabled">
    <vt:lpwstr>true</vt:lpwstr>
  </property>
  <property fmtid="{D5CDD505-2E9C-101B-9397-08002B2CF9AE}" pid="6" name="MSIP_Label_797ad33d-ed35-43c0-b526-22bc83c17deb_SetDate">
    <vt:lpwstr>2023-02-28T20:18:02Z</vt:lpwstr>
  </property>
  <property fmtid="{D5CDD505-2E9C-101B-9397-08002B2CF9AE}" pid="7" name="MSIP_Label_797ad33d-ed35-43c0-b526-22bc83c17deb_Method">
    <vt:lpwstr>Standard</vt:lpwstr>
  </property>
  <property fmtid="{D5CDD505-2E9C-101B-9397-08002B2CF9AE}" pid="8" name="MSIP_Label_797ad33d-ed35-43c0-b526-22bc83c17deb_Name">
    <vt:lpwstr>797ad33d-ed35-43c0-b526-22bc83c17deb</vt:lpwstr>
  </property>
  <property fmtid="{D5CDD505-2E9C-101B-9397-08002B2CF9AE}" pid="9" name="MSIP_Label_797ad33d-ed35-43c0-b526-22bc83c17deb_SiteId">
    <vt:lpwstr>d539d4bf-5610-471a-afc2-1c76685cfefa</vt:lpwstr>
  </property>
  <property fmtid="{D5CDD505-2E9C-101B-9397-08002B2CF9AE}" pid="10" name="MSIP_Label_797ad33d-ed35-43c0-b526-22bc83c17deb_ActionId">
    <vt:lpwstr>9278ef39-c177-4174-ba4a-c45e784a7441</vt:lpwstr>
  </property>
  <property fmtid="{D5CDD505-2E9C-101B-9397-08002B2CF9AE}" pid="11" name="MSIP_Label_797ad33d-ed35-43c0-b526-22bc83c17deb_ContentBits">
    <vt:lpwstr>1</vt:lpwstr>
  </property>
</Properties>
</file>