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 tabRatio="938"/>
  </bookViews>
  <sheets>
    <sheet name="Generation Business" sheetId="23" r:id="rId1"/>
    <sheet name="Distribution Business" sheetId="18" r:id="rId2"/>
    <sheet name="Energy Sales Revenues" sheetId="12" r:id="rId3"/>
    <sheet name="Enel Chile Results" sheetId="24" r:id="rId4"/>
    <sheet name="Resument Energía y EBITDA" sheetId="2" state="hidden" r:id="rId5"/>
    <sheet name="Liquidez disponible" sheetId="7" state="hidden" r:id="rId6"/>
    <sheet name="EBITDA" sheetId="25" r:id="rId7"/>
    <sheet name="EBIT &amp; Others by segment" sheetId="26" r:id="rId8"/>
    <sheet name="EBIT y otros por filial" sheetId="8" state="hidden" r:id="rId9"/>
    <sheet name="Non Operating Income" sheetId="27" r:id="rId10"/>
    <sheet name="Balance Sheet" sheetId="28" r:id="rId11"/>
    <sheet name="Cash Flow" sheetId="29" r:id="rId12"/>
    <sheet name="Ratios" sheetId="30" r:id="rId13"/>
    <sheet name="Fixed Assets" sheetId="31" r:id="rId14"/>
    <sheet name="Int. Rate" sheetId="20" r:id="rId15"/>
    <sheet name="GX Physical Data Chile" sheetId="21" r:id="rId16"/>
    <sheet name="DX Physical Data Chile" sheetId="22" r:id="rId17"/>
    <sheet name="GX by Tech" sheetId="3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>#REF!</definedName>
    <definedName name="_ALT_X">#REF!</definedName>
    <definedName name="_AUC14bea23f398d402f9fec28677c7575b1" hidden="1">#REF!</definedName>
    <definedName name="_AUC19006f3d21d0476a9d0b40d14d11aa84" hidden="1">#REF!</definedName>
    <definedName name="_AUC1ade48618c734751afcb5287f7404ac1" hidden="1">#REF!</definedName>
    <definedName name="_AUC211aaefc79fb41d3b8a07db4222282f9" hidden="1">#REF!</definedName>
    <definedName name="_AUC49fe27293844461282fab00fd64f4d40" hidden="1">#REF!</definedName>
    <definedName name="_AUC63bd32a7c9f940e091c2da5a20c4011e" hidden="1">#REF!</definedName>
    <definedName name="_AUC8749c8c252e949bb94a745450c54d04a" hidden="1">#REF!</definedName>
    <definedName name="_AUCb2683aba45c54442a305e8330849767d" hidden="1">#REF!</definedName>
    <definedName name="_AUCc1f596b2e4e049fc967b12bbfed20816" hidden="1">#REF!</definedName>
    <definedName name="_AUCc45394643f2d43cd9261d66712b9a1a0" hidden="1">#REF!</definedName>
    <definedName name="_AUCda95bad85d1c46e6945e9dc55c67f986" hidden="1">#REF!</definedName>
    <definedName name="_AUCe04ab7be14bc4e3f920148e186caa7f1" hidden="1">#REF!</definedName>
    <definedName name="_bco1">[1]empresa!#REF!</definedName>
    <definedName name="_DAT1">[2]Resumen!#REF!</definedName>
    <definedName name="_DAT10">#REF!</definedName>
    <definedName name="_DAT11">#REF!</definedName>
    <definedName name="_DAT12">#REF!</definedName>
    <definedName name="_DAT2">[2]Resumen!#REF!</definedName>
    <definedName name="_DAT3">[2]Resumen!#REF!</definedName>
    <definedName name="_DAT4">[2]Resumen!#REF!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NG1">[3]CMRESU99!#REF!</definedName>
    <definedName name="_ING2">[3]CMRESU99!#REF!</definedName>
    <definedName name="_ING3">[3]CMRESU99!#REF!</definedName>
    <definedName name="_ING4">[3]CMRESU99!#REF!</definedName>
    <definedName name="_ING5">[3]CMRESU99!#REF!</definedName>
    <definedName name="_ING6">[3]CMRESU99!#REF!</definedName>
    <definedName name="_ING7">[3]CMRESU99!#REF!</definedName>
    <definedName name="_inv01">[4]Balance!$D$4</definedName>
    <definedName name="_Order1" hidden="1">255</definedName>
    <definedName name="_Order2" hidden="1">255</definedName>
    <definedName name="_VPP1">#REF!</definedName>
    <definedName name="_VPP2">#REF!</definedName>
    <definedName name="_VPP3">#REF!</definedName>
    <definedName name="a">'[5]Balance General'!$A$1:$W$130</definedName>
    <definedName name="A._E_INMOB._PASTOS_VERDES">#REF!</definedName>
    <definedName name="aa">#REF!</definedName>
    <definedName name="aaaaaa">#REF!</definedName>
    <definedName name="AD_Ajuste_VPP">'[6]AD Invers'!#REF!</definedName>
    <definedName name="AD_CM_Dividendos">'[6]AD Invers'!#REF!</definedName>
    <definedName name="AD_Corr_Mon_Inversion">'[6]AD Invers'!#REF!</definedName>
    <definedName name="AD_Patrim_Negativo">'[6]AD Invers'!#REF!</definedName>
    <definedName name="AD_Reconc_Utilidad.">#REF!</definedName>
    <definedName name="agosto_2001">#REF!</definedName>
    <definedName name="agosto_2002">#REF!</definedName>
    <definedName name="agosto_2003">#REF!</definedName>
    <definedName name="agosto_2004">#REF!</definedName>
    <definedName name="agosto_2005">#REF!</definedName>
    <definedName name="AGRICOLA_DE_CAMEROS">#REF!</definedName>
    <definedName name="AGUAS_SANTIAGO_PONIENTE">#REF!</definedName>
    <definedName name="AGUAS_STGO">#REF!</definedName>
    <definedName name="AJUSTADO">#REF!</definedName>
    <definedName name="AJUSTES_CERJ_MAYOR">#REF!</definedName>
    <definedName name="AJUSTES_CERJ_MENOR">#REF!</definedName>
    <definedName name="AJUSTES_CHILECTRA">#REF!</definedName>
    <definedName name="AJUSTES_DISTR_MAYOR">#REF!</definedName>
    <definedName name="AJUSTES_ENDESA">#REF!</definedName>
    <definedName name="AJUSTES_RIOMAIPO">#REF!</definedName>
    <definedName name="AMPLA">#REF!</definedName>
    <definedName name="AMPLA_">#REF!</definedName>
    <definedName name="AMPLA_INVESTIMENTOS">#REF!</definedName>
    <definedName name="AMPLA_INVESTIMENTOS_">#REF!</definedName>
    <definedName name="Año">[7]introduccion!#REF!</definedName>
    <definedName name="aprile_2001">#REF!</definedName>
    <definedName name="aprile_2002">#REF!</definedName>
    <definedName name="aprile_2003">#REF!</definedName>
    <definedName name="aprile_2004">#REF!</definedName>
    <definedName name="aprile_2005">#REF!</definedName>
    <definedName name="_xlnm.Print_Area" localSheetId="10">'Balance Sheet'!$A$2:$H$22</definedName>
    <definedName name="_xlnm.Print_Area" localSheetId="11">'Cash Flow'!$A$1:$J$18</definedName>
    <definedName name="_xlnm.Print_Area" localSheetId="1">'Distribution Business'!$A$1:$P$26</definedName>
    <definedName name="_xlnm.Print_Area" localSheetId="7">'EBIT &amp; Others by segment'!$B$2:$H$21</definedName>
    <definedName name="_xlnm.Print_Area" localSheetId="6">EBITDA!$A$1:$L$30</definedName>
    <definedName name="_xlnm.Print_Area" localSheetId="3">'Enel Chile Results'!$A$2:$K$41</definedName>
    <definedName name="_xlnm.Print_Area" localSheetId="2">'Energy Sales Revenues'!$B$2:$I$43</definedName>
    <definedName name="_xlnm.Print_Area" localSheetId="0">'Generation Business'!$A$1:$Q$29</definedName>
    <definedName name="_xlnm.Print_Area" localSheetId="9">'Non Operating Income'!$A$1:$L$23</definedName>
    <definedName name="AREA01">#REF!</definedName>
    <definedName name="AREA02">#REF!</definedName>
    <definedName name="AREA04">#REF!</definedName>
    <definedName name="AS2DocOpenMode" hidden="1">"AS2DocumentEdit"</definedName>
    <definedName name="asd" hidden="1">#REF!</definedName>
    <definedName name="asiento">#REF!</definedName>
    <definedName name="AVvillas">'[8]Deposito a Plazo'!#REF!</definedName>
    <definedName name="BAJAS">#REF!</definedName>
    <definedName name="BAL.OCT">#REF!</definedName>
    <definedName name="Balance">#REF!</definedName>
    <definedName name="banco">'[9]#¡REF'!#REF!</definedName>
    <definedName name="Banco_Interbank">'[8]Deposito a Plazo'!#REF!</definedName>
    <definedName name="Banco_Paribas_luxembourg">'[8]Deposito a Plazo'!#REF!</definedName>
    <definedName name="Banco_Real">'[8]Deposito a Plazo'!#REF!</definedName>
    <definedName name="Banco_Santander_Santiago">'[8]Deposito a Plazo'!#REF!</definedName>
    <definedName name="_xlnm.Database">#REF!</definedName>
    <definedName name="basema">#REF!</definedName>
    <definedName name="BETANIA">#REF!</definedName>
    <definedName name="BETANIA_S.A.">#REF!</definedName>
    <definedName name="BETANIA_SA">#REF!</definedName>
    <definedName name="bloqueoMeta_Data">#REF!</definedName>
    <definedName name="BLPH29" hidden="1">'[10]bond curves-n.u.'!$C$16</definedName>
    <definedName name="C_COSTANERA">'[11]Detalle Otros Flujo'!#REF!</definedName>
    <definedName name="C_EL_GOBERNADOR">'[12]Estado de Resultado'!#REF!</definedName>
    <definedName name="CACHOEIRA_DOURADA">'[11]Detalle Otros Flujo'!#REF!</definedName>
    <definedName name="CACHOEIRA_DOURADA_">#REF!</definedName>
    <definedName name="CACHOEIRA_DOURADA_SA">'[13]Estado de Resultado'!$Y$8</definedName>
    <definedName name="CACHOERIA_DOURADA_">#REF!</definedName>
    <definedName name="CAM">#REF!</definedName>
    <definedName name="CAM_LTDA">'[14]Bce Brasil'!#REF!</definedName>
    <definedName name="CAM_LTDA.">#REF!</definedName>
    <definedName name="CAM_SA">#REF!</definedName>
    <definedName name="CAMEROS">#REF!</definedName>
    <definedName name="CapFloor_T0">[15]Rng_CapFloor_T0!$A$1:$CK$5</definedName>
    <definedName name="CAPITAL_ENERGIA">'[11]Detalle Otros Flujo'!#REF!</definedName>
    <definedName name="category_disponible">#REF!</definedName>
    <definedName name="CELTA">'[16]Balance General'!#REF!</definedName>
    <definedName name="CELTA_S.A.">#REF!</definedName>
    <definedName name="CELTA_SA">#REF!</definedName>
    <definedName name="CEMSA">#REF!</definedName>
    <definedName name="CEMSA_SA">#REF!</definedName>
    <definedName name="CENTRAL_COSTANERA">#REF!</definedName>
    <definedName name="CERJ">#REF!</definedName>
    <definedName name="CESA">'[17]Estado de Resultado'!$V$8</definedName>
    <definedName name="CGTF">#REF!</definedName>
    <definedName name="CGTF_">#REF!</definedName>
    <definedName name="check_offline">#REF!</definedName>
    <definedName name="CHF_EUR">#REF!</definedName>
    <definedName name="CHFvs.DEM">#REF!</definedName>
    <definedName name="CHFvs.EUR">#REF!</definedName>
    <definedName name="CHFvs.USD">#REF!</definedName>
    <definedName name="CHILECTRA">#REF!</definedName>
    <definedName name="CHILECTRA_INTERNACIONAL">#REF!</definedName>
    <definedName name="CHILECTRA_INTERNACIONAL_SA">#REF!</definedName>
    <definedName name="CHILECTRA_INVERSUD">#REF!</definedName>
    <definedName name="CHILECTRA_INVERSUD_SA">#REF!</definedName>
    <definedName name="CHILECTRA_SA">#REF!</definedName>
    <definedName name="CHINANGO">#REF!</definedName>
    <definedName name="CHINANGO_SA">#REF!</definedName>
    <definedName name="CHOCON">#REF!</definedName>
    <definedName name="CHOCON_S.A.">#REF!</definedName>
    <definedName name="CHOCON_SA">#REF!</definedName>
    <definedName name="CIA_PERUANA">#REF!</definedName>
    <definedName name="CIA_PERUANA_SA">#REF!</definedName>
    <definedName name="CIA_SAN_ISIDRO">#REF!</definedName>
    <definedName name="CIEN">#REF!</definedName>
    <definedName name="CIEN_">#REF!</definedName>
    <definedName name="CODENSA">#REF!</definedName>
    <definedName name="CODENSA_SA">#REF!</definedName>
    <definedName name="Codigo_compañia">#REF!</definedName>
    <definedName name="codigo_empresa">#REF!</definedName>
    <definedName name="codigo20">'[18]20'!#REF!</definedName>
    <definedName name="COELCE">#REF!</definedName>
    <definedName name="COELCE_">#REF!</definedName>
    <definedName name="compañia_codigo">#REF!</definedName>
    <definedName name="COMPAÑÍA_PERUANA">#REF!</definedName>
    <definedName name="CONO_SUR">#REF!</definedName>
    <definedName name="CONO_SUR_SA">#REF!</definedName>
    <definedName name="CONOSUR">#REF!</definedName>
    <definedName name="CONOSUR_SA">'[11]Detalle Otros Flujo'!#REF!</definedName>
    <definedName name="consolidado">'[19]NO CUADRA'!$A$3:$I$235</definedName>
    <definedName name="CONSTRUCTORA">'[12]Balance General'!#REF!</definedName>
    <definedName name="CONTABILIZACION_serie_10años">#REF!</definedName>
    <definedName name="control">#REF!</definedName>
    <definedName name="CORFIVALLE">#REF!</definedName>
    <definedName name="COSTANERA">'[16]Balance General'!#REF!</definedName>
    <definedName name="COSTANERA_S.A.">#REF!</definedName>
    <definedName name="COSTANERA_SA">#REF!</definedName>
    <definedName name="Ctas_Ctes_Relac">#REF!</definedName>
    <definedName name="ctas_por_cob_y_pag">'[19]NO CUADRA'!#REF!</definedName>
    <definedName name="Ctas_Relacionadas">#REF!</definedName>
    <definedName name="Ctas_Relacionadas1">#REF!</definedName>
    <definedName name="ctasctes">'[19]NO CUADRA'!$A$8:$AQ$109</definedName>
    <definedName name="CTM">#REF!</definedName>
    <definedName name="CTM_">#REF!</definedName>
    <definedName name="cua">#REF!</definedName>
    <definedName name="cuadratura_result">#REF!</definedName>
    <definedName name="Cuadro_1">#REF!</definedName>
    <definedName name="CUADRO13">#REF!</definedName>
    <definedName name="cvb" hidden="1">#REF!</definedName>
    <definedName name="d">'[20]Deposito a Plazo'!#REF!</definedName>
    <definedName name="Datos">'[19]NO CUADRA'!$A$3:$I$235</definedName>
    <definedName name="dd">'[21]Oblig bco C P'!#REF!</definedName>
    <definedName name="DEMvs.EUR">#REF!</definedName>
    <definedName name="DEMvs.USD">#REF!</definedName>
    <definedName name="DEPRECIACION">#REF!</definedName>
    <definedName name="DETALLE">#REF!</definedName>
    <definedName name="dfg" hidden="1">#REF!</definedName>
    <definedName name="dicembre_2001">#REF!</definedName>
    <definedName name="dicembre_2002">#REF!</definedName>
    <definedName name="dicembre_2003">#REF!</definedName>
    <definedName name="dicembre_2004">#REF!</definedName>
    <definedName name="dicembre_2005">#REF!</definedName>
    <definedName name="DIPREL">#REF!</definedName>
    <definedName name="DISTRILIMA">'[22]Balance General'!#REF!</definedName>
    <definedName name="DISTRILIMA_SA">'[22]Estado de Resultado'!#REF!</definedName>
    <definedName name="DOLARES">#REF!</definedName>
    <definedName name="e">'[21]Prov  y Cast'!#REF!</definedName>
    <definedName name="E.RES.OCT">#REF!</definedName>
    <definedName name="E_ARGENTINA">[11]HOJADECONSOLIDACION!#REF!</definedName>
    <definedName name="E_E_COLOMBIA">'[23]Balance General'!#REF!</definedName>
    <definedName name="E_E_DE_COLOMBIA">'[23]Estado de Resultado'!#REF!</definedName>
    <definedName name="E_ECO">'[16]Balance General'!#REF!</definedName>
    <definedName name="E_ECO_S.A.">#REF!</definedName>
    <definedName name="E_ECO_SA">#REF!</definedName>
    <definedName name="E_INTERNACIONAL">#REF!</definedName>
    <definedName name="EASA">'[16]Balance General'!#REF!</definedName>
    <definedName name="EASA_S.A.">#REF!</definedName>
    <definedName name="EASA_SA">#REF!</definedName>
    <definedName name="ECO">#REF!</definedName>
    <definedName name="ECO_SA">#REF!</definedName>
    <definedName name="EDEGEL">#REF!</definedName>
    <definedName name="EDEGEL_S.A.">#REF!</definedName>
    <definedName name="EDEGEL_SA">#REF!</definedName>
    <definedName name="EDELNOR">#REF!</definedName>
    <definedName name="EDELNOR_SA">#REF!</definedName>
    <definedName name="EDESUR">'[22]Balance General'!#REF!</definedName>
    <definedName name="EDESUR_SA">'[22]Estado de Resultado'!#REF!</definedName>
    <definedName name="EE_COLINA">#REF!</definedName>
    <definedName name="EE_COLINA_SA">#REF!</definedName>
    <definedName name="eee" hidden="1">#REF!</definedName>
    <definedName name="EERR_PPTTO">#REF!</definedName>
    <definedName name="EERRmiles">#REF!</definedName>
    <definedName name="EERRvalida">#REF!</definedName>
    <definedName name="efe">'[24]Prov  y Cast'!#REF!</definedName>
    <definedName name="EInterntional">#REF!</definedName>
    <definedName name="EL__MELON">'[14]FLUJO IFRS'!#REF!</definedName>
    <definedName name="EL_CHOCON">#REF!</definedName>
    <definedName name="EL_MELON">[25]HOJADECONSOLIDACION!$H$10</definedName>
    <definedName name="ELESUR">'[22]Balance General'!#REF!</definedName>
    <definedName name="ELESUR_SA">'[22]Estado de Resultado'!#REF!</definedName>
    <definedName name="ELIMIN1">#REF!</definedName>
    <definedName name="ELIMIN2">#REF!</definedName>
    <definedName name="ELIMIN3">#REF!</definedName>
    <definedName name="ELIMINACIONES">#REF!</definedName>
    <definedName name="EMGESA">#REF!</definedName>
    <definedName name="EMGESA_S.A.">#REF!</definedName>
    <definedName name="EMGESA_S.A.__fusionado">#REF!</definedName>
    <definedName name="EMGESA_S.A._fusionado">#REF!</definedName>
    <definedName name="EMGESA_SA">'[11]Detalle Otros Flujo'!#REF!</definedName>
    <definedName name="empresa">#REF!</definedName>
    <definedName name="END_CHILE_INT">#REF!</definedName>
    <definedName name="ENDESA">#REF!</definedName>
    <definedName name="ENDESA__MATRIZ">'[14]FLUJO IFRS'!#REF!</definedName>
    <definedName name="ENDESA_ARGENTINA">#REF!</definedName>
    <definedName name="ENDESA_BRASIL">#REF!</definedName>
    <definedName name="ENDESA_BRASIL_">#REF!</definedName>
    <definedName name="ENDESA_BRASIL_SA">#REF!</definedName>
    <definedName name="ENDESA_CHILE_INT">'[11]Detalle Otros Flujo'!#REF!</definedName>
    <definedName name="ENDESA_CHILE_INTERNACIONAL">#REF!</definedName>
    <definedName name="ENDESA_COLOMBIA">'[11]Detalle Otros Flujo'!#REF!</definedName>
    <definedName name="ENDESA_DE_COLOMBIA">'[26]Estado de Resultado'!#REF!</definedName>
    <definedName name="ENDESA_ECO">'[14]FLUJO IFRS'!#REF!</definedName>
    <definedName name="ENDESA_IND">#REF!</definedName>
    <definedName name="ENDESA_S.A.">#REF!</definedName>
    <definedName name="ENDESA_SA">'[22]Estado de Resultado'!#REF!</definedName>
    <definedName name="ENERI">#REF!</definedName>
    <definedName name="ENERSIS">#REF!</definedName>
    <definedName name="ENERSIS_ARG">'[22]Balance General'!#REF!</definedName>
    <definedName name="ENERSIS_ARGENTINA">'[22]Estado de Resultado'!#REF!</definedName>
    <definedName name="ENERSIS_INT">'[22]Balance General'!#REF!</definedName>
    <definedName name="ENERSIS_INTERNACIONAL">'[22]Estado de Resultado'!#REF!</definedName>
    <definedName name="ENERSIS_INTERNATIONAL">'[22]Estado de Resultado'!#REF!</definedName>
    <definedName name="ENERSIS_SA">#REF!</definedName>
    <definedName name="ENIGESA">#REF!</definedName>
    <definedName name="ENIGESA_S.A.">#REF!</definedName>
    <definedName name="ENIGESA_SA">#REF!</definedName>
    <definedName name="er" hidden="1">#REF!</definedName>
    <definedName name="ESTADO_DE_FLUJO_DE_EFECTIVO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40113.4360185185</definedName>
    <definedName name="EV__LOCKEDCVW__CORPORATIVO" hidden="1">"i_TOT,BALANCE,REAL,ENEL,ML,G001,2006.TOTAL,Contrib_ENDESA,YTD,"</definedName>
    <definedName name="EV__LOCKEDCVW__ECYR" hidden="1">"i_TOT,BALANCE,REAL,ENEL,ML,G051,2006.ENE,Input_M,YTD,"</definedName>
    <definedName name="EV__LOCKEDCVW__ENERSIS" hidden="1">"i_TOT,BALANCE,REAL,ENEL,ML,G300,2006.TOTAL,Contrib_ENDESA,YTD,"</definedName>
    <definedName name="EV__LOCKEDCVW__GRECIA" hidden="1">"i_TOT,BALANCE,REAL,ENEL,ML,G073,2006.TOTAL,Contrib_ENDESA,YTD,"</definedName>
    <definedName name="EV__LOCKEDCVW__IC" hidden="1">"i_TOT,BALANCE,Dec,REAL,ML,G001,2006.TOTAL,YTD,"</definedName>
    <definedName name="EV__LOCKEDCVW__PERIMETRO" hidden="1">"PCON,i_TOT,REAL,ML,G001,2006.TOTAL,YTD,"</definedName>
    <definedName name="EV__LOCKEDCVW__TCAMBIO" hidden="1">"REAL,BRL,Global,2006.TOTAL,CONSRATES,YTD,"</definedName>
    <definedName name="EV__LOCKEDCVW__VALIDACION" hidden="1">"i_TOT,REAL,2006.TOTAL,VALIDACIONESPRUEBA,vnone,YTD,"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"endesabpc"</definedName>
    <definedName name="expand_anexos">#REF!</definedName>
    <definedName name="expansion">#REF!</definedName>
    <definedName name="FACTORES">#REF!</definedName>
    <definedName name="fdos">#REF!</definedName>
    <definedName name="febbraio_2001">#REF!</definedName>
    <definedName name="febbraio_2002">#REF!</definedName>
    <definedName name="febbraio_2003">#REF!</definedName>
    <definedName name="febbraio_2004">#REF!</definedName>
    <definedName name="febbraio_2005">#REF!</definedName>
    <definedName name="ff">'[11]Detalle Otros Flujo'!#REF!</definedName>
    <definedName name="Fiduvalle">'[8]Deposito a Plazo'!#REF!</definedName>
    <definedName name="GAS_ATACAMA">#REF!</definedName>
    <definedName name="GAS_ATACAMA_SA">#REF!</definedName>
    <definedName name="GBPvs.EUR">#REF!</definedName>
    <definedName name="GEN_PERU">#REF!</definedName>
    <definedName name="GENERANDES">#REF!</definedName>
    <definedName name="GENERANDES_PERU">'[11]Detalle Otros Flujo'!#REF!</definedName>
    <definedName name="gennaio_2001">#REF!</definedName>
    <definedName name="gennaio_2002">#REF!</definedName>
    <definedName name="gennaio_2003">#REF!</definedName>
    <definedName name="gennaio_2004">#REF!</definedName>
    <definedName name="gennaio_2005">#REF!</definedName>
    <definedName name="ghj" hidden="1">#REF!</definedName>
    <definedName name="giugno_2001">#REF!</definedName>
    <definedName name="giugno_2002">#REF!</definedName>
    <definedName name="giugno_2003">#REF!</definedName>
    <definedName name="giugno_2004">#REF!</definedName>
    <definedName name="giugno_2005">#REF!</definedName>
    <definedName name="graficos2">#REF!</definedName>
    <definedName name="HIDROAYSEN">#REF!</definedName>
    <definedName name="HIDROAYSEN_SA">#REF!</definedName>
    <definedName name="HIDROINVEST">#REF!</definedName>
    <definedName name="HIDROINVEST_S.A.">#REF!</definedName>
    <definedName name="HIDROINVEST_SA">#REF!</definedName>
    <definedName name="HISTORICO">#REF!</definedName>
    <definedName name="hjk" hidden="1">#REF!</definedName>
    <definedName name="Hoy">[27]anexo01!$K$4</definedName>
    <definedName name="ias">[1]empresa!#REF!</definedName>
    <definedName name="IIMV">#REF!</definedName>
    <definedName name="IIMVCORACEROS__.">#REF!</definedName>
    <definedName name="IM_VELASCO">#REF!</definedName>
    <definedName name="IM_VELASCO_SA">#REF!</definedName>
    <definedName name="IMV">#REF!</definedName>
    <definedName name="IMVELASCO">#REF!</definedName>
    <definedName name="IMVELASCO_LTDA.">#REF!</definedName>
    <definedName name="IMVLADEHESA">#REF!</definedName>
    <definedName name="Ing_ajenos_de_la_Explotación">#REF!</definedName>
    <definedName name="Ing_Explotacion">#REF!</definedName>
    <definedName name="INGENDESA">#REF!</definedName>
    <definedName name="INGENDESA_S.A.">#REF!</definedName>
    <definedName name="INGENDESA_SA">#REF!</definedName>
    <definedName name="INGRESOS">[3]CMRESU99!#REF!</definedName>
    <definedName name="Ingresos_Financieros">#REF!</definedName>
    <definedName name="Int_Minoritario">#REF!</definedName>
    <definedName name="intco_md">#REF!</definedName>
    <definedName name="interco_md">#REF!</definedName>
    <definedName name="Interes_Minoritario">#REF!</definedName>
    <definedName name="Interés_Minoritario">#REF!</definedName>
    <definedName name="INTERESES_MINORITARIA">'[19]NO CUADRA'!$A$1:$O$116</definedName>
    <definedName name="INTERESES_MINORITARIOS">'[19]NO CUADRA'!$A$1:$O$122</definedName>
    <definedName name="INV_ENDESA">#REF!</definedName>
    <definedName name="INV_ENDESA_NORTE">'[16]Balance General'!#REF!</definedName>
    <definedName name="INV_ENDESA_NORTE_SA">#REF!</definedName>
    <definedName name="INVERSION_EERR">'[19]NO CUADRA'!$A$2:$P$78</definedName>
    <definedName name="Inversiones">#REF!</definedName>
    <definedName name="INVESTLUZ">#REF!</definedName>
    <definedName name="INVESTLUZ_">#REF!</definedName>
    <definedName name="ITLvs.CHF">#REF!</definedName>
    <definedName name="ITLvs.EUR">#REF!</definedName>
    <definedName name="ITLvs.USD">#REF!</definedName>
    <definedName name="JPYvs.EUR">#REF!</definedName>
    <definedName name="kto">#REF!</definedName>
    <definedName name="LAJAS">'[14]EFE año Ant'!#REF!</definedName>
    <definedName name="LAJAS_INV">'[11]Detalle Otros Flujo'!#REF!</definedName>
    <definedName name="LAJAS_INVERSORA">#REF!</definedName>
    <definedName name="LAJAS_INVERSORA_SA">'[17]Estado de Resultado'!$X$8</definedName>
    <definedName name="legalentity_disponible">#REF!</definedName>
    <definedName name="lista_sociedades">#REF!</definedName>
    <definedName name="listado_empresa">#REF!</definedName>
    <definedName name="listado_empresa2">#REF!</definedName>
    <definedName name="LO_VENECIA">'[16]Balance General'!#REF!</definedName>
    <definedName name="LO_VENECIA_SA">#REF!</definedName>
    <definedName name="los">'[28]Bce Brasil'!#REF!</definedName>
    <definedName name="LOS_MAITENES">#REF!</definedName>
    <definedName name="LOS_MAITENES_C">#REF!</definedName>
    <definedName name="luglio_2001">#REF!</definedName>
    <definedName name="luglio_2002">#REF!</definedName>
    <definedName name="luglio_2003">#REF!</definedName>
    <definedName name="luglio_2004">#REF!</definedName>
    <definedName name="luglio_2005">#REF!</definedName>
    <definedName name="LUZ_ANDES">#REF!</definedName>
    <definedName name="LUZ_ANDES_SA">#REF!</definedName>
    <definedName name="LUZ_BOGOTA">#REF!</definedName>
    <definedName name="LUZ_DE_RIO">#REF!</definedName>
    <definedName name="LUZ_DE_RIO_SA">#REF!</definedName>
    <definedName name="maggio_2001">#REF!</definedName>
    <definedName name="maggio_2002">#REF!</definedName>
    <definedName name="maggio_2003">#REF!</definedName>
    <definedName name="maggio_2004">#REF!</definedName>
    <definedName name="maggio_2005">#REF!</definedName>
    <definedName name="marzo_2001">#REF!</definedName>
    <definedName name="marzo_2002">#REF!</definedName>
    <definedName name="marzo_2003">#REF!</definedName>
    <definedName name="marzo_2004">#REF!</definedName>
    <definedName name="marzo_2005">#REF!</definedName>
    <definedName name="MAY.NOV">#REF!</definedName>
    <definedName name="MAYOR.OCT">#REF!</definedName>
    <definedName name="MAYOR_SYNAPSIS">#REF!</definedName>
    <definedName name="MENOR_CHILECTRA">#REF!</definedName>
    <definedName name="MENOR_CORDILLERA">#REF!</definedName>
    <definedName name="MENOR_DISTRILEC_BOL64">#REF!</definedName>
    <definedName name="MENOR_DISTRILIMA_BOL64">#REF!</definedName>
    <definedName name="MENOR_ENDESA">#REF!</definedName>
    <definedName name="MENOR_RIO_MAIPO">#REF!</definedName>
    <definedName name="Mes">[7]introduccion!#REF!</definedName>
    <definedName name="MEWarning" hidden="1">1</definedName>
    <definedName name="mm">[27]anexo01!$K$9</definedName>
    <definedName name="NEWOPER">"$A$74:$R$75"</definedName>
    <definedName name="nombre_interco_md">#REF!</definedName>
    <definedName name="NOTA_MENOR_VALOR">#REF!</definedName>
    <definedName name="NOTAS">#REF!</definedName>
    <definedName name="novembre_2001">#REF!</definedName>
    <definedName name="novembre_2002">#REF!</definedName>
    <definedName name="novembre_2003">#REF!</definedName>
    <definedName name="novembre_2004">#REF!</definedName>
    <definedName name="novembre_2005">#REF!</definedName>
    <definedName name="o_ing">[1]empresa!#REF!</definedName>
    <definedName name="o_pas_lp">[1]empresa!#REF!</definedName>
    <definedName name="o_var_lp">[1]empresa!#REF!</definedName>
    <definedName name="OTROS">'[19]NO CUADRA'!$A$126:$P$170</definedName>
    <definedName name="ottobre_2001">#REF!</definedName>
    <definedName name="ottobre_2002">#REF!</definedName>
    <definedName name="ottobre_2003">#REF!</definedName>
    <definedName name="ottobre_2004">#REF!</definedName>
    <definedName name="ottobre_2005">#REF!</definedName>
    <definedName name="P_T_Utlidades">#REF!</definedName>
    <definedName name="PANGUE">#REF!</definedName>
    <definedName name="PANGUE_S.A.">#REF!</definedName>
    <definedName name="PANGUE_SA">#REF!</definedName>
    <definedName name="Participa2">'[19]NO CUADRA'!$A$95:$Z$148</definedName>
    <definedName name="Participa3">'[19]NO CUADRA'!$A$159:$M$181</definedName>
    <definedName name="Participacion">'[19]NO CUADRA'!$A$1:$AL$91</definedName>
    <definedName name="Participación_Económica">'[19]NO CUADRA'!$E$67:$P$89</definedName>
    <definedName name="ParticipacionEconomicas">'[19]NO CUADRA'!$E$68:$P$89</definedName>
    <definedName name="pas">#REF!</definedName>
    <definedName name="PASTOS_VERDES">#REF!</definedName>
    <definedName name="Patrimonio">#REF!</definedName>
    <definedName name="PEHUENCHE">#REF!</definedName>
    <definedName name="PEHUENCHE_S.A.">#REF!</definedName>
    <definedName name="PEHUENCHE_SA">#REF!</definedName>
    <definedName name="PESOS">#REF!</definedName>
    <definedName name="PorcentajeEconomico">#REF!</definedName>
    <definedName name="Presentacion">#REF!</definedName>
    <definedName name="PRESENTACION.">#REF!</definedName>
    <definedName name="PRUEBA">#REF!</definedName>
    <definedName name="qw">#REF!</definedName>
    <definedName name="qwe" hidden="1">#REF!</definedName>
    <definedName name="Reporte">[18]RESUMEN!$E$15</definedName>
    <definedName name="res">#REF!</definedName>
    <definedName name="resultado">#REF!</definedName>
    <definedName name="Resultados_abierto">#REF!</definedName>
    <definedName name="Resultados_FECU">#REF!</definedName>
    <definedName name="RESUMEN">#REF!</definedName>
    <definedName name="RIO_MAIPO">'[22]Balance General'!#REF!</definedName>
    <definedName name="RIO_MAIPO_SA">'[22]Estado de Resultado'!#REF!</definedName>
    <definedName name="RIOMAIPO">#REF!</definedName>
    <definedName name="row_key3_total">#REF!</definedName>
    <definedName name="rty" hidden="1">#REF!</definedName>
    <definedName name="s">'[29]Prov  y Cast'!#REF!</definedName>
    <definedName name="SAN_ISIDRO">#REF!</definedName>
    <definedName name="SAN_ISIDRO_S.A.">#REF!</definedName>
    <definedName name="SAN_ISIDRO_SA">#REF!</definedName>
    <definedName name="SANTIAGO_PONIENTE">#REF!</definedName>
    <definedName name="SCP_ARGENTINA">'[16]Balance General'!#REF!</definedName>
    <definedName name="SCP_ARGENTINA_S.A.">#REF!</definedName>
    <definedName name="SCP_ARGENTINA_SA">#REF!</definedName>
    <definedName name="settembre_2001">#REF!</definedName>
    <definedName name="settembre_2002">#REF!</definedName>
    <definedName name="settembre_2003">#REF!</definedName>
    <definedName name="settembre_2004">#REF!</definedName>
    <definedName name="settembre_2005">#REF!</definedName>
    <definedName name="Sin_Endesa">#REF!</definedName>
    <definedName name="STGO_2000">'[12]Balance General'!#REF!</definedName>
    <definedName name="STGO_2000_LTDA">'[12]Estado de Resultado'!#REF!</definedName>
    <definedName name="suppress2">#REF!</definedName>
    <definedName name="suuu">'[11]Detalle Otros Flujo'!#REF!</definedName>
    <definedName name="Swaption_T0">[15]Rng_Swaption_T0!$A$1:$CF$5</definedName>
    <definedName name="SYNAPSIS">#REF!</definedName>
    <definedName name="SYNAPSIS_ARGENTINA">'[30]Balance General'!$D$9</definedName>
    <definedName name="SYNAPSIS_BRASIL">'[30]Balance General'!$G$9</definedName>
    <definedName name="SYNAPSIS_CHILE">'[30]Balance General'!$C$9</definedName>
    <definedName name="SYNAPSIS_COLOMBIA">'[30]Balance General'!$F$9</definedName>
    <definedName name="SYNAPSIS_PERU">'[30]Balance General'!$E$9</definedName>
    <definedName name="SYNAPSIS_SA">#REF!</definedName>
    <definedName name="tabla">#REF!</definedName>
    <definedName name="TAN">'[31]Balance General'!#REF!</definedName>
    <definedName name="tc">'[32]BONOS LOCAL'!$T$2</definedName>
    <definedName name="TD">#REF!</definedName>
    <definedName name="TD_SI">#REF!</definedName>
    <definedName name="temp1A">#REF!</definedName>
    <definedName name="TESA">#REF!</definedName>
    <definedName name="TESA_">#REF!</definedName>
    <definedName name="TEST0">#REF!</definedName>
    <definedName name="TEST1">[2]Resumen!#REF!</definedName>
    <definedName name="TEST2">[2]Resumen!#REF!</definedName>
    <definedName name="TEST3">[2]Resumen!#REF!</definedName>
    <definedName name="TESTHKEY">#REF!</definedName>
    <definedName name="TESTKEYS">#REF!</definedName>
    <definedName name="TESTVKEY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RangeCount" hidden="1">91</definedName>
    <definedName name="time_disponible">#REF!</definedName>
    <definedName name="tipo_reporte">#REF!</definedName>
    <definedName name="tr" hidden="1">#REF!</definedName>
    <definedName name="Tramos">#REF!</definedName>
    <definedName name="TRANSQUILLOTA">#REF!</definedName>
    <definedName name="TRANSQUILLOTA_SA">#REF!</definedName>
    <definedName name="tttt">[33]empresa!#REF!</definedName>
    <definedName name="TUNEL">#REF!</definedName>
    <definedName name="TUNEL_EL_MELON">#REF!</definedName>
    <definedName name="TUNEL_EL_MELON_S.A.">#REF!</definedName>
    <definedName name="TUNEL_EL_MELON_SA">#REF!</definedName>
    <definedName name="uf_hoy">[27]anexo01!$K$10</definedName>
    <definedName name="uio" hidden="1">#REF!</definedName>
    <definedName name="usd_hoy">[27]anexo01!$K$7</definedName>
    <definedName name="USDvs.EUR">#REF!</definedName>
    <definedName name="UTILIDAD_EE_RR">#REF!</definedName>
    <definedName name="V">#REF!</definedName>
    <definedName name="VALOR">#REF!</definedName>
    <definedName name="vbn" hidden="1">#REF!</definedName>
    <definedName name="VELASCO">'[22]Balance General'!#REF!</definedName>
    <definedName name="VPP">#REF!</definedName>
    <definedName name="wer" hidden="1">#REF!</definedName>
    <definedName name="willy">'[19]NO CUADRA'!#REF!</definedName>
    <definedName name="x">'[34]Balance General'!#REF!</definedName>
    <definedName name="xx">[34]Participaciones1!#REF!</definedName>
    <definedName name="xxxx">#REF!</definedName>
    <definedName name="xxxxx">#REF!</definedName>
    <definedName name="xxxxxxxxxxxxxxxxxxx">#REF!</definedName>
    <definedName name="yui" hidden="1">#REF!</definedName>
    <definedName name="zxc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32" l="1"/>
  <c r="B16" i="32"/>
  <c r="E21" i="22"/>
  <c r="D21" i="22"/>
  <c r="E23" i="21"/>
  <c r="B23" i="21"/>
  <c r="D25" i="12"/>
  <c r="C25" i="12"/>
  <c r="O25" i="32" l="1"/>
  <c r="N25" i="32"/>
  <c r="O24" i="32"/>
  <c r="N24" i="32"/>
  <c r="M24" i="32"/>
  <c r="O23" i="32"/>
  <c r="N23" i="32"/>
  <c r="O22" i="32"/>
  <c r="M22" i="32"/>
  <c r="O21" i="32"/>
  <c r="M21" i="32"/>
  <c r="K25" i="32"/>
  <c r="J25" i="32"/>
  <c r="I25" i="32"/>
  <c r="K24" i="32"/>
  <c r="J24" i="32"/>
  <c r="I24" i="32"/>
  <c r="K23" i="32"/>
  <c r="J23" i="32"/>
  <c r="I23" i="32"/>
  <c r="K22" i="32"/>
  <c r="J22" i="32"/>
  <c r="I22" i="32"/>
  <c r="K21" i="32"/>
  <c r="J21" i="32"/>
  <c r="I21" i="32"/>
  <c r="O11" i="32"/>
  <c r="N11" i="32"/>
  <c r="O10" i="32"/>
  <c r="N10" i="32"/>
  <c r="M10" i="32"/>
  <c r="O9" i="32"/>
  <c r="N9" i="32"/>
  <c r="O8" i="32"/>
  <c r="M8" i="32"/>
  <c r="O7" i="32"/>
  <c r="M7" i="32"/>
  <c r="K11" i="32"/>
  <c r="J11" i="32"/>
  <c r="I11" i="32"/>
  <c r="K10" i="32"/>
  <c r="J10" i="32"/>
  <c r="I10" i="32"/>
  <c r="K9" i="32"/>
  <c r="J9" i="32"/>
  <c r="I9" i="32"/>
  <c r="K8" i="32"/>
  <c r="J8" i="32"/>
  <c r="I8" i="32"/>
  <c r="O27" i="32" l="1"/>
  <c r="K27" i="32"/>
  <c r="O26" i="32"/>
  <c r="K26" i="32"/>
  <c r="O20" i="32"/>
  <c r="N20" i="32"/>
  <c r="M20" i="32"/>
  <c r="K20" i="32"/>
  <c r="J20" i="32"/>
  <c r="I20" i="32"/>
  <c r="O19" i="32"/>
  <c r="N19" i="32"/>
  <c r="M19" i="32"/>
  <c r="K19" i="32"/>
  <c r="J19" i="32"/>
  <c r="I19" i="32"/>
  <c r="O13" i="32"/>
  <c r="K13" i="32"/>
  <c r="O12" i="32"/>
  <c r="K12" i="32"/>
  <c r="K7" i="32"/>
  <c r="J7" i="32"/>
  <c r="I7" i="32"/>
  <c r="O6" i="32"/>
  <c r="N6" i="32"/>
  <c r="M6" i="32"/>
  <c r="K6" i="32"/>
  <c r="J6" i="32"/>
  <c r="I6" i="32"/>
  <c r="O5" i="32"/>
  <c r="N5" i="32"/>
  <c r="M5" i="32"/>
  <c r="K5" i="32"/>
  <c r="J5" i="32"/>
  <c r="I5" i="32"/>
  <c r="O41" i="21" l="1"/>
  <c r="K41" i="21"/>
  <c r="O40" i="21"/>
  <c r="K40" i="21"/>
  <c r="O39" i="21"/>
  <c r="N39" i="21"/>
  <c r="M39" i="21"/>
  <c r="K39" i="21"/>
  <c r="J39" i="21"/>
  <c r="I39" i="21"/>
  <c r="O38" i="21"/>
  <c r="N38" i="21"/>
  <c r="M38" i="21"/>
  <c r="K38" i="21"/>
  <c r="J38" i="21"/>
  <c r="I38" i="21"/>
  <c r="O37" i="21"/>
  <c r="N37" i="21"/>
  <c r="M37" i="21"/>
  <c r="K37" i="21"/>
  <c r="J37" i="21"/>
  <c r="I37" i="21"/>
  <c r="O36" i="21"/>
  <c r="N36" i="21"/>
  <c r="M36" i="21"/>
  <c r="K36" i="21"/>
  <c r="J36" i="21"/>
  <c r="I36" i="21"/>
  <c r="O35" i="21"/>
  <c r="N35" i="21"/>
  <c r="M35" i="21"/>
  <c r="K35" i="21"/>
  <c r="J35" i="21"/>
  <c r="I35" i="21"/>
  <c r="O34" i="21"/>
  <c r="N34" i="21"/>
  <c r="M34" i="21"/>
  <c r="K34" i="21"/>
  <c r="J34" i="21"/>
  <c r="I34" i="21"/>
  <c r="O33" i="21"/>
  <c r="N33" i="21"/>
  <c r="M33" i="21"/>
  <c r="K33" i="21"/>
  <c r="J33" i="21"/>
  <c r="I33" i="21"/>
  <c r="M32" i="21"/>
  <c r="K32" i="21"/>
  <c r="J32" i="21"/>
  <c r="I32" i="21"/>
  <c r="O31" i="21"/>
  <c r="M31" i="21"/>
  <c r="K31" i="21"/>
  <c r="J31" i="21"/>
  <c r="I31" i="21"/>
  <c r="O30" i="21"/>
  <c r="N30" i="21"/>
  <c r="M30" i="21"/>
  <c r="K30" i="21"/>
  <c r="J30" i="21"/>
  <c r="I30" i="21"/>
  <c r="O29" i="21"/>
  <c r="N29" i="21"/>
  <c r="M29" i="21"/>
  <c r="K29" i="21"/>
  <c r="J29" i="21"/>
  <c r="I29" i="21"/>
  <c r="O28" i="21"/>
  <c r="M28" i="21"/>
  <c r="K28" i="21"/>
  <c r="J28" i="21"/>
  <c r="I28" i="21"/>
  <c r="O27" i="21"/>
  <c r="N27" i="21"/>
  <c r="M27" i="21"/>
  <c r="K27" i="21"/>
  <c r="J27" i="21"/>
  <c r="I27" i="21"/>
  <c r="O26" i="21"/>
  <c r="N26" i="21"/>
  <c r="M26" i="21"/>
  <c r="K26" i="21"/>
  <c r="J26" i="21"/>
  <c r="I26" i="21"/>
  <c r="O20" i="21"/>
  <c r="K20" i="21"/>
  <c r="O19" i="21"/>
  <c r="K19" i="21"/>
  <c r="O18" i="21"/>
  <c r="N18" i="21"/>
  <c r="M18" i="21"/>
  <c r="K18" i="21"/>
  <c r="J18" i="21"/>
  <c r="I18" i="21"/>
  <c r="O17" i="21"/>
  <c r="N17" i="21"/>
  <c r="M17" i="21"/>
  <c r="K17" i="21"/>
  <c r="J17" i="21"/>
  <c r="I17" i="21"/>
  <c r="O16" i="21"/>
  <c r="N16" i="21"/>
  <c r="M16" i="21"/>
  <c r="K16" i="21"/>
  <c r="J16" i="21"/>
  <c r="I16" i="21"/>
  <c r="O15" i="21"/>
  <c r="N15" i="21"/>
  <c r="M15" i="21"/>
  <c r="K15" i="21"/>
  <c r="J15" i="21"/>
  <c r="I15" i="21"/>
  <c r="O14" i="21"/>
  <c r="N14" i="21"/>
  <c r="M14" i="21"/>
  <c r="K14" i="21"/>
  <c r="J14" i="21"/>
  <c r="I14" i="21"/>
  <c r="O13" i="21"/>
  <c r="N13" i="21"/>
  <c r="M13" i="21"/>
  <c r="K13" i="21"/>
  <c r="J13" i="21"/>
  <c r="I13" i="21"/>
  <c r="O12" i="21"/>
  <c r="N12" i="21"/>
  <c r="M12" i="21"/>
  <c r="K12" i="21"/>
  <c r="J12" i="21"/>
  <c r="I12" i="21"/>
  <c r="O11" i="21"/>
  <c r="M11" i="21"/>
  <c r="K11" i="21"/>
  <c r="J11" i="21"/>
  <c r="I11" i="21"/>
  <c r="O10" i="21"/>
  <c r="M10" i="21"/>
  <c r="K10" i="21"/>
  <c r="J10" i="21"/>
  <c r="I10" i="21"/>
  <c r="O9" i="21"/>
  <c r="N9" i="21"/>
  <c r="M9" i="21"/>
  <c r="K9" i="21"/>
  <c r="J9" i="21"/>
  <c r="I9" i="21"/>
  <c r="O8" i="21"/>
  <c r="N8" i="21"/>
  <c r="M8" i="21"/>
  <c r="K8" i="21"/>
  <c r="J8" i="21"/>
  <c r="I8" i="21"/>
  <c r="O7" i="21"/>
  <c r="M7" i="21"/>
  <c r="K7" i="21"/>
  <c r="J7" i="21"/>
  <c r="I7" i="21"/>
  <c r="O6" i="21"/>
  <c r="N6" i="21"/>
  <c r="M6" i="21"/>
  <c r="K6" i="21"/>
  <c r="J6" i="21"/>
  <c r="I6" i="21"/>
  <c r="O5" i="21"/>
  <c r="N5" i="21"/>
  <c r="M5" i="21"/>
  <c r="K5" i="21"/>
  <c r="J5" i="21"/>
  <c r="I5" i="21"/>
  <c r="E2" i="22" l="1"/>
  <c r="D2" i="22"/>
  <c r="E2" i="21"/>
  <c r="E2" i="32" s="1"/>
  <c r="B2" i="21"/>
  <c r="B2" i="32" s="1"/>
  <c r="H10" i="23"/>
  <c r="G10" i="23"/>
  <c r="D10" i="23"/>
  <c r="C10" i="23"/>
  <c r="D3" i="29" l="1"/>
  <c r="C3" i="29"/>
  <c r="C3" i="28"/>
  <c r="C11" i="28" s="1"/>
  <c r="I3" i="27"/>
  <c r="H3" i="27"/>
  <c r="D3" i="27"/>
  <c r="C3" i="27"/>
  <c r="H2" i="27"/>
  <c r="I3" i="24"/>
  <c r="H3" i="24"/>
  <c r="I3" i="25"/>
  <c r="H3" i="25"/>
  <c r="C12" i="26"/>
  <c r="F12" i="26"/>
  <c r="D3" i="25"/>
  <c r="C3" i="25"/>
  <c r="C2" i="25"/>
  <c r="C2" i="27" s="1"/>
  <c r="C2" i="24"/>
  <c r="I5" i="18"/>
  <c r="D3" i="24"/>
  <c r="G4" i="31" s="1"/>
  <c r="C3" i="24"/>
  <c r="F4" i="31" s="1"/>
  <c r="E25" i="12"/>
  <c r="H25" i="12"/>
  <c r="G25" i="12"/>
  <c r="D4" i="12"/>
  <c r="F4" i="12" s="1"/>
  <c r="C4" i="12"/>
  <c r="E4" i="12" s="1"/>
  <c r="H5" i="18"/>
  <c r="H19" i="18" s="1"/>
  <c r="G5" i="18"/>
  <c r="G19" i="18" s="1"/>
  <c r="D5" i="18"/>
  <c r="C5" i="18"/>
  <c r="C19" i="18" s="1"/>
  <c r="G4" i="18"/>
  <c r="C4" i="18"/>
  <c r="E11" i="18"/>
  <c r="C11" i="18" l="1"/>
  <c r="D11" i="18"/>
  <c r="D19" i="18"/>
  <c r="G2" i="30"/>
  <c r="F3" i="26"/>
  <c r="D4" i="31"/>
  <c r="C4" i="31"/>
  <c r="G4" i="12"/>
  <c r="C3" i="26"/>
  <c r="E2" i="30"/>
  <c r="F25" i="12"/>
  <c r="H4" i="12"/>
  <c r="K5" i="18"/>
  <c r="L5" i="18"/>
  <c r="L8" i="8" l="1"/>
  <c r="D8" i="8" s="1"/>
  <c r="N8" i="8"/>
  <c r="O8" i="8"/>
  <c r="L9" i="8"/>
  <c r="D9" i="8" s="1"/>
  <c r="P9" i="8"/>
  <c r="E9" i="8" s="1"/>
  <c r="D10" i="8"/>
  <c r="L10" i="8"/>
  <c r="P10" i="8"/>
  <c r="E10" i="8" s="1"/>
  <c r="J11" i="8"/>
  <c r="L11" i="8" s="1"/>
  <c r="D11" i="8" s="1"/>
  <c r="N11" i="8"/>
  <c r="P11" i="8" s="1"/>
  <c r="E11" i="8" s="1"/>
  <c r="L12" i="8"/>
  <c r="D12" i="8" s="1"/>
  <c r="N12" i="8"/>
  <c r="O12" i="8"/>
  <c r="P15" i="8"/>
  <c r="E16" i="8"/>
  <c r="F16" i="8" s="1"/>
  <c r="F17" i="8" s="1"/>
  <c r="D17" i="8"/>
  <c r="D18" i="8"/>
  <c r="E18" i="8"/>
  <c r="P18" i="8"/>
  <c r="E21" i="8"/>
  <c r="F21" i="8" s="1"/>
  <c r="K5" i="2"/>
  <c r="K6" i="2" s="1"/>
  <c r="M9" i="2"/>
  <c r="D40" i="2" s="1"/>
  <c r="M10" i="2"/>
  <c r="D41" i="2" s="1"/>
  <c r="M11" i="2"/>
  <c r="L13" i="2"/>
  <c r="D24" i="2"/>
  <c r="M27" i="2"/>
  <c r="N26" i="2" s="1"/>
  <c r="M31" i="2"/>
  <c r="M37" i="2" s="1"/>
  <c r="M32" i="2"/>
  <c r="M38" i="2" s="1"/>
  <c r="D28" i="2" s="1"/>
  <c r="I64" i="2" s="1"/>
  <c r="M33" i="2"/>
  <c r="M39" i="2" s="1"/>
  <c r="D29" i="2" s="1"/>
  <c r="I65" i="2" s="1"/>
  <c r="D34" i="2"/>
  <c r="D42" i="2"/>
  <c r="D51" i="2"/>
  <c r="D54" i="2"/>
  <c r="M56" i="2"/>
  <c r="M58" i="2"/>
  <c r="O63" i="2"/>
  <c r="P63" i="2" s="1"/>
  <c r="O64" i="2"/>
  <c r="P64" i="2" s="1"/>
  <c r="O65" i="2"/>
  <c r="P65" i="2" s="1"/>
  <c r="L66" i="2"/>
  <c r="O71" i="2"/>
  <c r="P71" i="2" s="1"/>
  <c r="I71" i="2" s="1"/>
  <c r="O72" i="2"/>
  <c r="P72" i="2"/>
  <c r="I72" i="2" s="1"/>
  <c r="P73" i="2"/>
  <c r="I73" i="2" s="1"/>
  <c r="L74" i="2"/>
  <c r="I79" i="2"/>
  <c r="J79" i="2" s="1"/>
  <c r="I80" i="2"/>
  <c r="J80" i="2" s="1"/>
  <c r="I81" i="2"/>
  <c r="K81" i="2" s="1"/>
  <c r="D81" i="2" s="1"/>
  <c r="J81" i="2"/>
  <c r="I82" i="2"/>
  <c r="J82" i="2"/>
  <c r="K82" i="2"/>
  <c r="D82" i="2" s="1"/>
  <c r="F83" i="2"/>
  <c r="D90" i="2"/>
  <c r="N24" i="2"/>
  <c r="F10" i="8" l="1"/>
  <c r="O66" i="2"/>
  <c r="P66" i="2" s="1"/>
  <c r="K79" i="2"/>
  <c r="D79" i="2" s="1"/>
  <c r="D83" i="2" s="1"/>
  <c r="N25" i="2"/>
  <c r="N27" i="2" s="1"/>
  <c r="F18" i="8"/>
  <c r="P12" i="8"/>
  <c r="E12" i="8" s="1"/>
  <c r="F12" i="8" s="1"/>
  <c r="O74" i="2"/>
  <c r="P74" i="2" s="1"/>
  <c r="Q74" i="2" s="1"/>
  <c r="I83" i="2"/>
  <c r="K83" i="2" s="1"/>
  <c r="L83" i="2" s="1"/>
  <c r="K80" i="2"/>
  <c r="D80" i="2" s="1"/>
  <c r="F9" i="8"/>
  <c r="P8" i="8"/>
  <c r="E8" i="8" s="1"/>
  <c r="M34" i="2"/>
  <c r="D27" i="2"/>
  <c r="M40" i="2"/>
  <c r="F11" i="8"/>
  <c r="D13" i="8"/>
  <c r="D19" i="8" s="1"/>
  <c r="D23" i="8" s="1"/>
  <c r="Q66" i="2"/>
  <c r="I74" i="2"/>
  <c r="K73" i="2" s="1"/>
  <c r="E17" i="8"/>
  <c r="M12" i="2"/>
  <c r="D43" i="2" s="1"/>
  <c r="D44" i="2" s="1"/>
  <c r="L14" i="8"/>
  <c r="L16" i="8" s="1"/>
  <c r="P14" i="8" l="1"/>
  <c r="P16" i="8" s="1"/>
  <c r="P19" i="8" s="1"/>
  <c r="E13" i="8"/>
  <c r="F8" i="8"/>
  <c r="F13" i="8" s="1"/>
  <c r="F19" i="8" s="1"/>
  <c r="F23" i="8" s="1"/>
  <c r="M13" i="2"/>
  <c r="K72" i="2"/>
  <c r="K71" i="2"/>
  <c r="E19" i="8"/>
  <c r="E23" i="8" s="1"/>
  <c r="D31" i="2"/>
  <c r="I63" i="2"/>
  <c r="I66" i="2" s="1"/>
  <c r="K74" i="2" l="1"/>
</calcChain>
</file>

<file path=xl/sharedStrings.xml><?xml version="1.0" encoding="utf-8"?>
<sst xmlns="http://schemas.openxmlformats.org/spreadsheetml/2006/main" count="562" uniqueCount="276">
  <si>
    <t>EBITDA</t>
  </si>
  <si>
    <t>%</t>
  </si>
  <si>
    <t>Ventas de Energía (GWh):</t>
  </si>
  <si>
    <t>Generación de Energía (GWh):</t>
  </si>
  <si>
    <t>Menos: Ajustes de consolidación y otras actividades de negocio</t>
  </si>
  <si>
    <t>Generación y Transmisión:</t>
  </si>
  <si>
    <t>Distribución:</t>
  </si>
  <si>
    <t xml:space="preserve">Resumen por Segmento de Negocio: </t>
  </si>
  <si>
    <t>Energía Física Vendida y Generada / EBITDA</t>
  </si>
  <si>
    <t>Caja y caja equivalente</t>
  </si>
  <si>
    <t>Caja y caja equivalente + Colocaciones &gt; 90 días</t>
  </si>
  <si>
    <t>Líneas de crédito comprometidas disponibles</t>
  </si>
  <si>
    <t>(en millones de USD)</t>
  </si>
  <si>
    <t>Liquidez disponible</t>
  </si>
  <si>
    <t>Segmento de Distribución</t>
  </si>
  <si>
    <t>Depreciación, Amortización y Deterioro</t>
  </si>
  <si>
    <t>(Cifras en millones de Ch$)</t>
  </si>
  <si>
    <t>MMCh$</t>
  </si>
  <si>
    <t>Total Segmento de Generación y Transmisión</t>
  </si>
  <si>
    <t>Total Segmento de Distribución</t>
  </si>
  <si>
    <t xml:space="preserve">EBIT       </t>
  </si>
  <si>
    <t>2016 (*)</t>
  </si>
  <si>
    <t>EBITDA (MMCh$)</t>
  </si>
  <si>
    <t>Pehuenche</t>
  </si>
  <si>
    <t>Celta</t>
  </si>
  <si>
    <t>Hidroeléctrica</t>
  </si>
  <si>
    <t>Térmica</t>
  </si>
  <si>
    <t>Mini-generación hidroeléctrica (ERNC)</t>
  </si>
  <si>
    <t>Total</t>
  </si>
  <si>
    <t>Residencial</t>
  </si>
  <si>
    <t>Comercial</t>
  </si>
  <si>
    <t>Industrial</t>
  </si>
  <si>
    <t>Otros clientes</t>
  </si>
  <si>
    <t>Número de clientes (miles):</t>
  </si>
  <si>
    <t>Gas Atacama</t>
  </si>
  <si>
    <t>Enel Generación Chile (ex Endesa Chile)</t>
  </si>
  <si>
    <t>Otros clientes (**)</t>
  </si>
  <si>
    <t>Número de unidades de generación</t>
  </si>
  <si>
    <t>Capacidad instalada (MW)</t>
  </si>
  <si>
    <t>Ventas de Energía (GWh)</t>
  </si>
  <si>
    <t>Generación de Electricidad (GWh)</t>
  </si>
  <si>
    <t>Generación por Tipo de Energía (GWh)</t>
  </si>
  <si>
    <t>Ventas</t>
  </si>
  <si>
    <t>% Volumen de Ventas</t>
  </si>
  <si>
    <t>Ventas de Energía por Tipo de Cliente (GWh)</t>
  </si>
  <si>
    <t>Clientes regulados</t>
  </si>
  <si>
    <t>Clientes no regulados</t>
  </si>
  <si>
    <t>Mercado spot</t>
  </si>
  <si>
    <t>Total Ventas de Energía</t>
  </si>
  <si>
    <t>Enel Distribución Chile</t>
  </si>
  <si>
    <t>Período de 10 meses terminados el 31 de diciembre de 2016</t>
  </si>
  <si>
    <t>Enel Generación Chile</t>
  </si>
  <si>
    <t>Total Consolidados ENEL CHILE</t>
  </si>
  <si>
    <t>Segmento de Negocio</t>
  </si>
  <si>
    <t>Ebitda 12 meses</t>
  </si>
  <si>
    <t>Ebitda 10 meses</t>
  </si>
  <si>
    <t>Acum a Febrero</t>
  </si>
  <si>
    <t xml:space="preserve">Ebitda </t>
  </si>
  <si>
    <t>Depreciacion</t>
  </si>
  <si>
    <t>10 meses</t>
  </si>
  <si>
    <t>Por diferencia</t>
  </si>
  <si>
    <t>Otras</t>
  </si>
  <si>
    <t>Gx 12 2016</t>
  </si>
  <si>
    <t>Gx 02 2016</t>
  </si>
  <si>
    <t>Prorrata</t>
  </si>
  <si>
    <t>Diferencia Gx 02 2016</t>
  </si>
  <si>
    <t>Dx 12 2016</t>
  </si>
  <si>
    <t>Dx 02 2016</t>
  </si>
  <si>
    <t xml:space="preserve">por diferencia </t>
  </si>
  <si>
    <t>Compras de Energia</t>
  </si>
  <si>
    <t>Marzo</t>
  </si>
  <si>
    <t>dec</t>
  </si>
  <si>
    <t>Otros</t>
  </si>
  <si>
    <t>febrero</t>
  </si>
  <si>
    <t>mes marzo</t>
  </si>
  <si>
    <t xml:space="preserve">Otros clientes </t>
  </si>
  <si>
    <t>Segmento de Generación</t>
  </si>
  <si>
    <t>(%)</t>
  </si>
  <si>
    <t>(GWh) (*)</t>
  </si>
  <si>
    <t>Markets in which participates</t>
  </si>
  <si>
    <t>Energy Sales</t>
  </si>
  <si>
    <t>Market share</t>
  </si>
  <si>
    <t>Energy Losses</t>
  </si>
  <si>
    <t>(*) Final sales to the customers and tolls are included.</t>
  </si>
  <si>
    <t>Generation:</t>
  </si>
  <si>
    <t>Regulated customers</t>
  </si>
  <si>
    <t>Non regulated customers</t>
  </si>
  <si>
    <t>Spot market</t>
  </si>
  <si>
    <t>Distribution:</t>
  </si>
  <si>
    <t>Residential</t>
  </si>
  <si>
    <t>Commercial</t>
  </si>
  <si>
    <t>Other</t>
  </si>
  <si>
    <t>Less: Consolidation adjustments</t>
  </si>
  <si>
    <t>Total Energy sales</t>
  </si>
  <si>
    <t>Change</t>
  </si>
  <si>
    <t>% Change</t>
  </si>
  <si>
    <t>REVENUES</t>
  </si>
  <si>
    <t>Sales</t>
  </si>
  <si>
    <t>Other operating revenues</t>
  </si>
  <si>
    <t>PROCUREMENT AND SERVICES</t>
  </si>
  <si>
    <t>Energy purchases</t>
  </si>
  <si>
    <t>Fuel consumption</t>
  </si>
  <si>
    <t>Transportation expenses</t>
  </si>
  <si>
    <t>Other variable procurement and service cost</t>
  </si>
  <si>
    <t>CONTRIBUTION MARGIN</t>
  </si>
  <si>
    <t>Other work performed by entity and capitalized</t>
  </si>
  <si>
    <t>Employee benefits expense</t>
  </si>
  <si>
    <t>Other fixed operating expenses</t>
  </si>
  <si>
    <t>Depreciation and amortization</t>
  </si>
  <si>
    <t>NET FINANCIAL EXPENSE</t>
  </si>
  <si>
    <t>Financial income</t>
  </si>
  <si>
    <t>Financial costs</t>
  </si>
  <si>
    <t>Gain (Loss) for indexed assets and liabilities</t>
  </si>
  <si>
    <t>Foreign currency exchange differences, net</t>
  </si>
  <si>
    <t>OTHER NON-OPERATING RESULTS</t>
  </si>
  <si>
    <t>Share of profit (loss) of associates accounted for using the equity method</t>
  </si>
  <si>
    <t>NET INCOME BEFORE TAXES</t>
  </si>
  <si>
    <t>Income Tax</t>
  </si>
  <si>
    <t>NET INCOME</t>
  </si>
  <si>
    <t>Shareholders of the parent company</t>
  </si>
  <si>
    <t>Non-controlling interest</t>
  </si>
  <si>
    <t>Earning per share  (Ch$ /share)*</t>
  </si>
  <si>
    <t>EBITDA, by business segment</t>
  </si>
  <si>
    <t>Less: consolidation adjustments and other activities</t>
  </si>
  <si>
    <t xml:space="preserve">  Personnel Expenses</t>
  </si>
  <si>
    <t xml:space="preserve">  Other expenses by nature</t>
  </si>
  <si>
    <t>Total Generation business</t>
  </si>
  <si>
    <t>Personnel Expenses</t>
  </si>
  <si>
    <t>Other expenses by nature</t>
  </si>
  <si>
    <t>Total Distribution business</t>
  </si>
  <si>
    <t>Depreciation, Amortization and Impairments</t>
  </si>
  <si>
    <t>Current Assets</t>
  </si>
  <si>
    <t>Total Assets</t>
  </si>
  <si>
    <t>Current Liabilities</t>
  </si>
  <si>
    <t>Non Current Liabilities</t>
  </si>
  <si>
    <t>Total Equity</t>
  </si>
  <si>
    <t>Total Liabilities and Equity</t>
  </si>
  <si>
    <t>From Operating Activities</t>
  </si>
  <si>
    <t>From Investing Activities</t>
  </si>
  <si>
    <t>From Financing Activities</t>
  </si>
  <si>
    <t>Total Net Cash Flow</t>
  </si>
  <si>
    <t>RATIO</t>
  </si>
  <si>
    <t>Liquidity</t>
  </si>
  <si>
    <t>Working capital</t>
  </si>
  <si>
    <t>Leverage</t>
  </si>
  <si>
    <t>Profitability</t>
  </si>
  <si>
    <t>Op. income / Op. Revenues</t>
  </si>
  <si>
    <t>Payments for Additions of Fixed Assets</t>
  </si>
  <si>
    <t>Depreciation</t>
  </si>
  <si>
    <t>Times</t>
  </si>
  <si>
    <t>Other entities (business different to generation and distribution)</t>
  </si>
  <si>
    <t>Total Consolidated ENEL CHILE Group</t>
  </si>
  <si>
    <t xml:space="preserve">  INTEREST RATE  (%)</t>
  </si>
  <si>
    <t>Fixed Interest Rate</t>
  </si>
  <si>
    <t>Total generation</t>
  </si>
  <si>
    <t xml:space="preserve">    Hydro generation</t>
  </si>
  <si>
    <t xml:space="preserve">    Thermal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</si>
  <si>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</si>
  <si>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</si>
  <si>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</si>
  <si>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</si>
  <si>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</si>
  <si>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</si>
  <si>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 xml:space="preserve">    Sales at regulated prices</t>
  </si>
  <si>
    <t xml:space="preserve">    Sales at unregulated prices</t>
  </si>
  <si>
    <t xml:space="preserve">    Sales at spot marginal cost</t>
  </si>
  <si>
    <t xml:space="preserve">    Sales to related companies generators</t>
  </si>
  <si>
    <t>TOTAL SALES OF THE SYSTEM</t>
  </si>
  <si>
    <t>Market Share on total sales (%)</t>
  </si>
  <si>
    <t xml:space="preserve">Enel Generación Chile  </t>
  </si>
  <si>
    <t xml:space="preserve"> Generation business revenues</t>
  </si>
  <si>
    <t xml:space="preserve"> Distribution business revenues</t>
  </si>
  <si>
    <t xml:space="preserve"> Distribution business costs</t>
  </si>
  <si>
    <t xml:space="preserve"> Generation business costs</t>
  </si>
  <si>
    <t>Generation business EBITDA</t>
  </si>
  <si>
    <t>Distribution business EBITDA</t>
  </si>
  <si>
    <t>TOTAL ENEL CHILE CONSOLIDATED EBITDA</t>
  </si>
  <si>
    <t>Generation business in Chile</t>
  </si>
  <si>
    <t>Distribution business in Chile</t>
  </si>
  <si>
    <t>TOTAL ENEL CHILE CONSOLIDATED</t>
  </si>
  <si>
    <t xml:space="preserve">    Other generation</t>
  </si>
  <si>
    <t>Tolls</t>
  </si>
  <si>
    <t>Others</t>
  </si>
  <si>
    <t>Number of Customers</t>
  </si>
  <si>
    <t>Physical Energy Sales  (GWh)  *</t>
  </si>
  <si>
    <t>Change
in GWh</t>
  </si>
  <si>
    <t>Million Chilean pesos variation in Ch$ and %</t>
  </si>
  <si>
    <t xml:space="preserve">Acid-test (2) </t>
  </si>
  <si>
    <t>Liquidity  (1)</t>
  </si>
  <si>
    <t>Financial expenses coverage (6)</t>
  </si>
  <si>
    <t>Leverage  (3)</t>
  </si>
  <si>
    <t>Short-term debt  (4)</t>
  </si>
  <si>
    <t>Long-term debt  (5)</t>
  </si>
  <si>
    <t>ROE  (7)</t>
  </si>
  <si>
    <t>ROA  (8)</t>
  </si>
  <si>
    <t>(6) EBITDA/ Net Financial Costs</t>
  </si>
  <si>
    <t>(2) Current Assets net of Inventories and prepayments</t>
  </si>
  <si>
    <t>(1) Current Assets / Current Liabilities</t>
  </si>
  <si>
    <t>(3) Total Liabilities / Total Equity</t>
  </si>
  <si>
    <t>Non Current Assets</t>
  </si>
  <si>
    <t>(4) Current Liabilities / Total Liabilities</t>
  </si>
  <si>
    <t xml:space="preserve">(5) Non Current Liabilities / Total Liabilities </t>
  </si>
  <si>
    <t xml:space="preserve">(7) Net income of the period attributable to the owners of the parent company for LTM / Average of equity attributable to the owners of </t>
  </si>
  <si>
    <t xml:space="preserve">      the parent company at the beginning and at the end of the period </t>
  </si>
  <si>
    <t>(8) Total Net Income of the period for LTM / Average of total assets at the beginning  and at the end of the period</t>
  </si>
  <si>
    <t>ENEL CHILE</t>
  </si>
  <si>
    <t>Net Income from other investments</t>
  </si>
  <si>
    <t>Net Income from Sale of Assets</t>
  </si>
  <si>
    <t>December 31, 2019</t>
  </si>
  <si>
    <t>Sistema Eléctrico Nacional (SEN)</t>
  </si>
  <si>
    <t>Energy Sales (GWh)</t>
  </si>
  <si>
    <t xml:space="preserve">Cumulative </t>
  </si>
  <si>
    <t>Distribution Business (*)</t>
  </si>
  <si>
    <t>Physical Information</t>
  </si>
  <si>
    <t>Other Information</t>
  </si>
  <si>
    <t>Energy Sales Revenues
(Figures in Million Ch$)</t>
  </si>
  <si>
    <t>Total Businesses</t>
  </si>
  <si>
    <t>Structure and Adjustments</t>
  </si>
  <si>
    <t>Other Clients</t>
  </si>
  <si>
    <t>Cumulative Figures</t>
  </si>
  <si>
    <t>CONSOLIDATED INCOME STATEMENT
(Million Ch$)</t>
  </si>
  <si>
    <t>OPERATING INCOME  (EBIT)</t>
  </si>
  <si>
    <t>GROSS OPERATING INCOME  (EBITDA)</t>
  </si>
  <si>
    <t>EBITDA, BY BUSINESS SEGMENT
(Figures in Million Ch$)</t>
  </si>
  <si>
    <t>Total Consolidated Revenues</t>
  </si>
  <si>
    <t>Total Consolidated Procurement and Services Costs</t>
  </si>
  <si>
    <t>Cumulative Figures
(Figures in million Ch$)</t>
  </si>
  <si>
    <t>BUSINESS SEGMENT</t>
  </si>
  <si>
    <t>Generation business</t>
  </si>
  <si>
    <t xml:space="preserve">Distribution business </t>
  </si>
  <si>
    <t>NET FINANCIAL EXPENSE ENEL CHILE</t>
  </si>
  <si>
    <t>NET INCOME OF THE PERIOD</t>
  </si>
  <si>
    <t>Attributable to Shareholders of the parent company</t>
  </si>
  <si>
    <t>Attributable to Non-controlling interest</t>
  </si>
  <si>
    <t>NET CASH FLOW
(Figures in million Ch$)</t>
  </si>
  <si>
    <t>ASSETS 
(Figures in million Ch$)</t>
  </si>
  <si>
    <t>LIABILITIES AND EQUITY
(Figures in million Ch$)</t>
  </si>
  <si>
    <t xml:space="preserve">  </t>
  </si>
  <si>
    <t>UNIT</t>
  </si>
  <si>
    <t>INFORMATION FOR ASSETS AND EQUIPMENTS 
(Figures in million Ch$)</t>
  </si>
  <si>
    <t>Enel Distribución Chile  
Cumulative Figures</t>
  </si>
  <si>
    <t>NON OPERATING INCOME
(Figures in million Ch$)</t>
  </si>
  <si>
    <t>Quarterly Figures</t>
  </si>
  <si>
    <t>Quarterly Figures
(Figures in million Ch$)</t>
  </si>
  <si>
    <t>Quarterly</t>
  </si>
  <si>
    <t xml:space="preserve">Enel Green 
Power
Chile </t>
  </si>
  <si>
    <t>GENERATION BUSINESS 
Cumulative Figures
(in GWh)</t>
  </si>
  <si>
    <t>GENERATION BUSINESS
Quarterly Figures
(in GWh)</t>
  </si>
  <si>
    <t xml:space="preserve">Enel Chile
Consolidated </t>
  </si>
  <si>
    <t xml:space="preserve">  Attributable to the Shareholders of parent company</t>
  </si>
  <si>
    <t xml:space="preserve">  Attributable to Non-controlling interest</t>
  </si>
  <si>
    <t>Impairment loss (Reversal)</t>
  </si>
  <si>
    <t>Impairment loss (Reversal) for applying IFRS 9</t>
  </si>
  <si>
    <t>Enel Distribución Chile  
Quarterly Figures</t>
  </si>
  <si>
    <t>Physical Data</t>
  </si>
  <si>
    <t>Total Sales (GWh)</t>
  </si>
  <si>
    <t>Total Generation (GWh)</t>
  </si>
  <si>
    <t>Customers/Employees</t>
  </si>
  <si>
    <t>Dec-19</t>
  </si>
  <si>
    <t>N/A</t>
  </si>
  <si>
    <t>GENERATION BY TYPE OF TECHNOLOGY
Cumulative Figures
(in GWh)</t>
  </si>
  <si>
    <t>GENERATION  BY TYPE OF TECHNOLOGY
Quarterly Figures
(in GWh)</t>
  </si>
  <si>
    <t xml:space="preserve">    Coal generation</t>
  </si>
  <si>
    <t xml:space="preserve">    Oil-Gas generation</t>
  </si>
  <si>
    <t xml:space="preserve">    Solar generation</t>
  </si>
  <si>
    <t xml:space="preserve">    Wind generation</t>
  </si>
  <si>
    <t xml:space="preserve">    Geothermal generation</t>
  </si>
  <si>
    <t>TOTAL GENERATION OF THE SYSTEM</t>
  </si>
  <si>
    <t>Market Share on total generation (%)</t>
  </si>
  <si>
    <t>Dec-20</t>
  </si>
  <si>
    <t>Q4 2020</t>
  </si>
  <si>
    <t>Q4 2019</t>
  </si>
  <si>
    <t>December 31, 
2020</t>
  </si>
  <si>
    <t>(*) As of December 31, 2020 and December 31, 2019 the average number of paid and subscribed shares was 69,166,557,220.</t>
  </si>
  <si>
    <t>-</t>
  </si>
  <si>
    <t>Change 
in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</si>
</sst>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 * #,##0_ ;_ * \-#,##0_ ;_ * &quot;-&quot;_ ;_ @_ "/>
    <numFmt numFmtId="164" formatCode="_(* #,##0.00_);_(* \(#,##0.00\);_(* &quot;-&quot;??_);_(@_)"/>
    <numFmt numFmtId="165" formatCode="_-* #,##0_-;\-* #,##0_-;_-* &quot;-&quot;_-;_-@_-"/>
    <numFmt numFmtId="166" formatCode="_-* #,##0.00_-;\-* #,##0.00_-;_-* &quot;-&quot;??_-;_-@_-"/>
    <numFmt numFmtId="167" formatCode="#,##0;\(#,##0\)"/>
    <numFmt numFmtId="168" formatCode="0.0%"/>
    <numFmt numFmtId="169" formatCode="_-* #,##0_-;\-* #,##0_-;_-* &quot;-&quot;??_-;_-@_-"/>
    <numFmt numFmtId="170" formatCode="#,##0_);[Black]\(#,##0\);&quot;-       &quot;"/>
    <numFmt numFmtId="171" formatCode="#,##0;\(#,##0\);\-"/>
    <numFmt numFmtId="172" formatCode="\ #,##0;\(#,##0\);\-"/>
    <numFmt numFmtId="173" formatCode="0.0%;\(0.0%\)"/>
    <numFmt numFmtId="174" formatCode="#,##0\ ;\(#,##0\);&quot;-       &quot;"/>
    <numFmt numFmtId="175" formatCode="0%_);\(0%\)"/>
    <numFmt numFmtId="176" formatCode="0.0%_);\(0.0%\)"/>
    <numFmt numFmtId="177" formatCode="#,##0.00_);\(#,##0.00\);&quot;  -  &quot;"/>
    <numFmt numFmtId="178" formatCode="#,##0_ ;[Red]\-#,##0\ "/>
    <numFmt numFmtId="179" formatCode="#,##0.00_);[Black]\(#,##0.00\);&quot;-       &quot;"/>
    <numFmt numFmtId="180" formatCode="_(* #,##0.0_);_(* \(#,##0.0\);_(* &quot;-&quot;??_);_(@_)"/>
    <numFmt numFmtId="181" formatCode="#,##0\ ;[Red]\(#,##0\)"/>
    <numFmt numFmtId="182" formatCode="#,##0\ ;[Black]\(#,##0\)"/>
    <numFmt numFmtId="183" formatCode="#,##0.00\ ;\(#,##0.00\);&quot;-       &quot;"/>
    <numFmt numFmtId="184" formatCode="0.000"/>
    <numFmt numFmtId="185" formatCode="_(#,##0_);\(#,##0\)"/>
    <numFmt numFmtId="186" formatCode="_-* #,##0.00_-;\-* #,##0.00_-;_-* &quot;-&quot;_-;_-@_-"/>
    <numFmt numFmtId="187" formatCode="0.00%_);\(0.00%\)"/>
  </numFmts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Comic Sans MS"/>
      <family val="4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vertAlign val="superscript"/>
      <sz val="7"/>
      <color theme="1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CE6F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555FA"/>
      </bottom>
      <diagonal/>
    </border>
    <border>
      <left/>
      <right/>
      <top style="thin">
        <color rgb="FF0555FA"/>
      </top>
      <bottom style="thin">
        <color rgb="FF0555FA"/>
      </bottom>
      <diagonal/>
    </border>
    <border>
      <left/>
      <right/>
      <top style="thin">
        <color rgb="FF0555FA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rgb="FF0555FA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29">
    <xf numFmtId="0" fontId="0" fillId="0" borderId="0"/>
    <xf numFmtId="0" fontId="14" fillId="2" borderId="0" applyNumberFormat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18" fillId="0" borderId="0"/>
    <xf numFmtId="0" fontId="17" fillId="0" borderId="0"/>
    <xf numFmtId="0" fontId="2" fillId="0" borderId="0" applyNumberFormat="0" applyFont="0" applyFill="0" applyBorder="0" applyAlignment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5">
    <xf numFmtId="0" fontId="0" fillId="0" borderId="0" xfId="0"/>
    <xf numFmtId="0" fontId="21" fillId="4" borderId="0" xfId="0" applyFont="1" applyFill="1"/>
    <xf numFmtId="167" fontId="3" fillId="4" borderId="0" xfId="0" applyNumberFormat="1" applyFont="1" applyFill="1" applyBorder="1" applyAlignment="1" applyProtection="1">
      <alignment vertical="center"/>
      <protection locked="0"/>
    </xf>
    <xf numFmtId="0" fontId="4" fillId="4" borderId="0" xfId="14" applyFont="1" applyFill="1"/>
    <xf numFmtId="0" fontId="6" fillId="4" borderId="0" xfId="14" applyFont="1" applyFill="1"/>
    <xf numFmtId="0" fontId="7" fillId="4" borderId="1" xfId="14" applyFont="1" applyFill="1" applyBorder="1"/>
    <xf numFmtId="0" fontId="7" fillId="4" borderId="0" xfId="14" applyFont="1" applyFill="1"/>
    <xf numFmtId="0" fontId="9" fillId="4" borderId="0" xfId="14" applyFont="1" applyFill="1"/>
    <xf numFmtId="0" fontId="10" fillId="4" borderId="0" xfId="14" applyFont="1" applyFill="1"/>
    <xf numFmtId="0" fontId="10" fillId="5" borderId="0" xfId="14" applyFont="1" applyFill="1"/>
    <xf numFmtId="0" fontId="8" fillId="5" borderId="0" xfId="14" applyFont="1" applyFill="1"/>
    <xf numFmtId="0" fontId="8" fillId="4" borderId="0" xfId="14" applyFont="1" applyFill="1"/>
    <xf numFmtId="0" fontId="22" fillId="6" borderId="0" xfId="14" applyFont="1" applyFill="1"/>
    <xf numFmtId="0" fontId="5" fillId="5" borderId="2" xfId="14" applyFont="1" applyFill="1" applyBorder="1"/>
    <xf numFmtId="0" fontId="22" fillId="6" borderId="0" xfId="14" applyFont="1" applyFill="1" applyAlignment="1">
      <alignment horizontal="center" vertical="center"/>
    </xf>
    <xf numFmtId="0" fontId="22" fillId="6" borderId="4" xfId="14" applyFont="1" applyFill="1" applyBorder="1" applyAlignment="1">
      <alignment horizontal="center" vertical="center" wrapText="1"/>
    </xf>
    <xf numFmtId="0" fontId="22" fillId="6" borderId="4" xfId="14" applyFont="1" applyFill="1" applyBorder="1" applyAlignment="1">
      <alignment horizontal="center" vertical="center"/>
    </xf>
    <xf numFmtId="0" fontId="8" fillId="4" borderId="0" xfId="14" applyFont="1" applyFill="1" applyAlignment="1">
      <alignment horizontal="center"/>
    </xf>
    <xf numFmtId="0" fontId="7" fillId="7" borderId="0" xfId="14" applyFont="1" applyFill="1"/>
    <xf numFmtId="0" fontId="4" fillId="7" borderId="0" xfId="14" applyFont="1" applyFill="1"/>
    <xf numFmtId="0" fontId="5" fillId="4" borderId="0" xfId="14" applyFont="1" applyFill="1"/>
    <xf numFmtId="0" fontId="2" fillId="4" borderId="0" xfId="14" applyFont="1" applyFill="1"/>
    <xf numFmtId="0" fontId="7" fillId="4" borderId="2" xfId="14" applyFont="1" applyFill="1" applyBorder="1"/>
    <xf numFmtId="168" fontId="4" fillId="4" borderId="0" xfId="22" applyNumberFormat="1" applyFont="1" applyFill="1"/>
    <xf numFmtId="168" fontId="7" fillId="4" borderId="1" xfId="14" applyNumberFormat="1" applyFont="1" applyFill="1" applyBorder="1"/>
    <xf numFmtId="0" fontId="23" fillId="8" borderId="2" xfId="0" applyFont="1" applyFill="1" applyBorder="1" applyAlignment="1">
      <alignment horizontal="center"/>
    </xf>
    <xf numFmtId="0" fontId="23" fillId="8" borderId="2" xfId="14" applyFont="1" applyFill="1" applyBorder="1" applyAlignment="1">
      <alignment horizontal="center" vertical="center"/>
    </xf>
    <xf numFmtId="0" fontId="23" fillId="8" borderId="2" xfId="14" applyFont="1" applyFill="1" applyBorder="1" applyAlignment="1">
      <alignment horizontal="center" vertical="center" wrapText="1"/>
    </xf>
    <xf numFmtId="0" fontId="4" fillId="8" borderId="0" xfId="14" applyFont="1" applyFill="1"/>
    <xf numFmtId="169" fontId="4" fillId="4" borderId="0" xfId="4" applyNumberFormat="1" applyFont="1" applyFill="1"/>
    <xf numFmtId="169" fontId="7" fillId="4" borderId="1" xfId="4" applyNumberFormat="1" applyFont="1" applyFill="1" applyBorder="1"/>
    <xf numFmtId="0" fontId="9" fillId="4" borderId="0" xfId="14" applyFont="1" applyFill="1" applyBorder="1"/>
    <xf numFmtId="171" fontId="9" fillId="4" borderId="0" xfId="4" applyNumberFormat="1" applyFont="1" applyFill="1"/>
    <xf numFmtId="172" fontId="9" fillId="4" borderId="0" xfId="4" applyNumberFormat="1" applyFont="1" applyFill="1"/>
    <xf numFmtId="172" fontId="9" fillId="4" borderId="0" xfId="14" applyNumberFormat="1" applyFont="1" applyFill="1"/>
    <xf numFmtId="172" fontId="22" fillId="6" borderId="0" xfId="4" applyNumberFormat="1" applyFont="1" applyFill="1"/>
    <xf numFmtId="172" fontId="10" fillId="5" borderId="0" xfId="14" applyNumberFormat="1" applyFont="1" applyFill="1"/>
    <xf numFmtId="172" fontId="10" fillId="5" borderId="0" xfId="4" applyNumberFormat="1" applyFont="1" applyFill="1"/>
    <xf numFmtId="171" fontId="9" fillId="4" borderId="0" xfId="14" applyNumberFormat="1" applyFont="1" applyFill="1"/>
    <xf numFmtId="172" fontId="10" fillId="4" borderId="0" xfId="4" applyNumberFormat="1" applyFont="1" applyFill="1"/>
    <xf numFmtId="0" fontId="11" fillId="0" borderId="0" xfId="12" applyFont="1"/>
    <xf numFmtId="0" fontId="16" fillId="4" borderId="0" xfId="14" applyFont="1" applyFill="1"/>
    <xf numFmtId="169" fontId="4" fillId="4" borderId="0" xfId="14" applyNumberFormat="1" applyFont="1" applyFill="1"/>
    <xf numFmtId="9" fontId="4" fillId="4" borderId="0" xfId="22" applyFont="1" applyFill="1"/>
    <xf numFmtId="9" fontId="4" fillId="4" borderId="0" xfId="14" applyNumberFormat="1" applyFont="1" applyFill="1"/>
    <xf numFmtId="0" fontId="2" fillId="4" borderId="2" xfId="14" applyFont="1" applyFill="1" applyBorder="1"/>
    <xf numFmtId="0" fontId="4" fillId="4" borderId="2" xfId="14" applyFont="1" applyFill="1" applyBorder="1"/>
    <xf numFmtId="169" fontId="4" fillId="4" borderId="2" xfId="14" applyNumberFormat="1" applyFont="1" applyFill="1" applyBorder="1"/>
    <xf numFmtId="169" fontId="5" fillId="4" borderId="0" xfId="14" applyNumberFormat="1" applyFont="1" applyFill="1"/>
    <xf numFmtId="169" fontId="5" fillId="4" borderId="0" xfId="4" applyNumberFormat="1" applyFont="1" applyFill="1"/>
    <xf numFmtId="9" fontId="4" fillId="4" borderId="0" xfId="22" applyFont="1" applyFill="1" applyAlignment="1">
      <alignment horizontal="center"/>
    </xf>
    <xf numFmtId="9" fontId="4" fillId="4" borderId="0" xfId="14" applyNumberFormat="1" applyFont="1" applyFill="1" applyAlignment="1">
      <alignment horizontal="center"/>
    </xf>
    <xf numFmtId="0" fontId="9" fillId="4" borderId="0" xfId="19" applyFont="1" applyFill="1"/>
    <xf numFmtId="169" fontId="9" fillId="4" borderId="0" xfId="4" applyNumberFormat="1" applyFont="1" applyFill="1"/>
    <xf numFmtId="168" fontId="9" fillId="4" borderId="0" xfId="22" applyNumberFormat="1" applyFont="1" applyFill="1"/>
    <xf numFmtId="0" fontId="9" fillId="4" borderId="5" xfId="14" applyFont="1" applyFill="1" applyBorder="1"/>
    <xf numFmtId="0" fontId="9" fillId="4" borderId="0" xfId="19" applyFont="1" applyFill="1" applyAlignment="1">
      <alignment vertical="center"/>
    </xf>
    <xf numFmtId="0" fontId="9" fillId="4" borderId="0" xfId="20" applyFont="1" applyFill="1" applyAlignment="1">
      <alignment vertical="center"/>
    </xf>
    <xf numFmtId="0" fontId="9" fillId="4" borderId="0" xfId="19" applyFont="1" applyFill="1" applyBorder="1"/>
    <xf numFmtId="0" fontId="9" fillId="4" borderId="0" xfId="14" applyFont="1" applyFill="1" applyBorder="1" applyAlignment="1">
      <alignment vertical="center"/>
    </xf>
    <xf numFmtId="0" fontId="9" fillId="0" borderId="0" xfId="12" applyFont="1"/>
    <xf numFmtId="0" fontId="9" fillId="0" borderId="0" xfId="12" applyFont="1" applyFill="1" applyBorder="1"/>
    <xf numFmtId="0" fontId="9" fillId="0" borderId="0" xfId="0" applyFont="1" applyFill="1" applyBorder="1"/>
    <xf numFmtId="0" fontId="22" fillId="4" borderId="0" xfId="14" applyFont="1" applyFill="1" applyBorder="1" applyAlignment="1">
      <alignment horizontal="center"/>
    </xf>
    <xf numFmtId="179" fontId="22" fillId="4" borderId="0" xfId="22" applyNumberFormat="1" applyFont="1" applyFill="1" applyBorder="1" applyAlignment="1">
      <alignment horizontal="center" vertical="center"/>
    </xf>
    <xf numFmtId="0" fontId="8" fillId="4" borderId="0" xfId="14" applyFont="1" applyFill="1" applyBorder="1" applyAlignment="1">
      <alignment horizontal="center"/>
    </xf>
    <xf numFmtId="0" fontId="25" fillId="0" borderId="0" xfId="0" applyFont="1" applyFill="1" applyBorder="1"/>
    <xf numFmtId="10" fontId="9" fillId="4" borderId="0" xfId="22" applyNumberFormat="1" applyFont="1" applyFill="1"/>
    <xf numFmtId="10" fontId="9" fillId="4" borderId="0" xfId="22" applyNumberFormat="1" applyFont="1" applyFill="1" applyBorder="1"/>
    <xf numFmtId="0" fontId="26" fillId="0" borderId="0" xfId="0" applyFont="1" applyBorder="1" applyAlignment="1">
      <alignment vertical="center" wrapText="1"/>
    </xf>
    <xf numFmtId="17" fontId="8" fillId="4" borderId="0" xfId="14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vertical="center" wrapText="1"/>
    </xf>
    <xf numFmtId="174" fontId="9" fillId="4" borderId="0" xfId="0" applyNumberFormat="1" applyFont="1" applyFill="1" applyBorder="1" applyAlignment="1">
      <alignment horizontal="right" vertical="center"/>
    </xf>
    <xf numFmtId="174" fontId="9" fillId="4" borderId="0" xfId="19" applyNumberFormat="1" applyFont="1" applyFill="1"/>
    <xf numFmtId="0" fontId="8" fillId="4" borderId="0" xfId="19" applyFont="1" applyFill="1"/>
    <xf numFmtId="0" fontId="8" fillId="4" borderId="0" xfId="19" applyFont="1" applyFill="1" applyAlignment="1">
      <alignment horizontal="center"/>
    </xf>
    <xf numFmtId="0" fontId="9" fillId="4" borderId="0" xfId="19" quotePrefix="1" applyFont="1" applyFill="1" applyAlignment="1">
      <alignment horizontal="left"/>
    </xf>
    <xf numFmtId="0" fontId="28" fillId="4" borderId="0" xfId="19" applyFont="1" applyFill="1"/>
    <xf numFmtId="0" fontId="9" fillId="4" borderId="8" xfId="19" applyFont="1" applyFill="1" applyBorder="1"/>
    <xf numFmtId="17" fontId="8" fillId="4" borderId="6" xfId="14" applyNumberFormat="1" applyFont="1" applyFill="1" applyBorder="1" applyAlignment="1">
      <alignment horizontal="center" vertical="center"/>
    </xf>
    <xf numFmtId="0" fontId="9" fillId="4" borderId="0" xfId="12" applyFont="1" applyFill="1" applyAlignment="1">
      <alignment horizontal="left"/>
    </xf>
    <xf numFmtId="0" fontId="8" fillId="0" borderId="6" xfId="12" applyFont="1" applyFill="1" applyBorder="1" applyAlignment="1">
      <alignment horizontal="left" vertical="center" indent="1"/>
    </xf>
    <xf numFmtId="170" fontId="9" fillId="0" borderId="7" xfId="12" applyNumberFormat="1" applyFont="1" applyFill="1" applyBorder="1" applyAlignment="1">
      <alignment vertical="center"/>
    </xf>
    <xf numFmtId="0" fontId="9" fillId="0" borderId="6" xfId="12" applyFont="1" applyBorder="1"/>
    <xf numFmtId="174" fontId="9" fillId="4" borderId="7" xfId="4" applyNumberFormat="1" applyFont="1" applyFill="1" applyBorder="1"/>
    <xf numFmtId="174" fontId="9" fillId="4" borderId="7" xfId="12" applyNumberFormat="1" applyFont="1" applyFill="1" applyBorder="1"/>
    <xf numFmtId="0" fontId="9" fillId="0" borderId="8" xfId="12" applyFont="1" applyBorder="1"/>
    <xf numFmtId="0" fontId="9" fillId="0" borderId="0" xfId="12" applyFont="1" applyBorder="1"/>
    <xf numFmtId="14" fontId="27" fillId="0" borderId="0" xfId="12" applyNumberFormat="1" applyFont="1"/>
    <xf numFmtId="0" fontId="29" fillId="0" borderId="0" xfId="0" applyFont="1" applyBorder="1"/>
    <xf numFmtId="0" fontId="9" fillId="4" borderId="0" xfId="0" applyFont="1" applyFill="1" applyBorder="1"/>
    <xf numFmtId="174" fontId="8" fillId="4" borderId="6" xfId="12" applyNumberFormat="1" applyFont="1" applyFill="1" applyBorder="1" applyAlignment="1">
      <alignment vertical="center"/>
    </xf>
    <xf numFmtId="0" fontId="9" fillId="4" borderId="0" xfId="12" applyFont="1" applyFill="1" applyBorder="1"/>
    <xf numFmtId="0" fontId="29" fillId="4" borderId="0" xfId="0" applyFont="1" applyFill="1" applyBorder="1"/>
    <xf numFmtId="176" fontId="9" fillId="4" borderId="7" xfId="23" applyNumberFormat="1" applyFont="1" applyFill="1" applyBorder="1" applyAlignment="1">
      <alignment horizontal="right" vertical="center"/>
    </xf>
    <xf numFmtId="176" fontId="8" fillId="4" borderId="6" xfId="23" applyNumberFormat="1" applyFont="1" applyFill="1" applyBorder="1" applyAlignment="1">
      <alignment horizontal="right" vertical="center"/>
    </xf>
    <xf numFmtId="176" fontId="8" fillId="4" borderId="0" xfId="23" applyNumberFormat="1" applyFont="1" applyFill="1" applyBorder="1" applyAlignment="1">
      <alignment horizontal="right" vertical="center"/>
    </xf>
    <xf numFmtId="174" fontId="9" fillId="4" borderId="0" xfId="12" applyNumberFormat="1" applyFont="1" applyFill="1" applyBorder="1"/>
    <xf numFmtId="176" fontId="8" fillId="4" borderId="7" xfId="23" applyNumberFormat="1" applyFont="1" applyFill="1" applyBorder="1" applyAlignment="1">
      <alignment horizontal="right" vertical="center"/>
    </xf>
    <xf numFmtId="0" fontId="26" fillId="4" borderId="0" xfId="0" applyFont="1" applyFill="1" applyBorder="1"/>
    <xf numFmtId="0" fontId="9" fillId="4" borderId="0" xfId="17" applyFont="1" applyFill="1" applyBorder="1" applyAlignment="1">
      <alignment horizontal="left" vertical="center" indent="2"/>
    </xf>
    <xf numFmtId="0" fontId="9" fillId="4" borderId="0" xfId="17" applyFont="1" applyFill="1" applyBorder="1" applyAlignment="1">
      <alignment vertical="center"/>
    </xf>
    <xf numFmtId="0" fontId="9" fillId="0" borderId="0" xfId="12" applyFont="1" applyFill="1"/>
    <xf numFmtId="38" fontId="9" fillId="0" borderId="0" xfId="12" applyNumberFormat="1" applyFont="1"/>
    <xf numFmtId="0" fontId="9" fillId="0" borderId="0" xfId="12" applyFont="1" applyAlignment="1">
      <alignment horizontal="center"/>
    </xf>
    <xf numFmtId="0" fontId="9" fillId="4" borderId="0" xfId="12" applyFont="1" applyFill="1"/>
    <xf numFmtId="0" fontId="8" fillId="4" borderId="0" xfId="17" applyFont="1" applyFill="1" applyBorder="1" applyAlignment="1">
      <alignment horizontal="left" vertical="center" indent="1"/>
    </xf>
    <xf numFmtId="183" fontId="8" fillId="4" borderId="0" xfId="10" applyNumberFormat="1" applyFont="1" applyFill="1" applyBorder="1" applyAlignment="1">
      <alignment horizontal="right" vertical="center"/>
    </xf>
    <xf numFmtId="176" fontId="8" fillId="4" borderId="8" xfId="23" applyNumberFormat="1" applyFont="1" applyFill="1" applyBorder="1" applyAlignment="1">
      <alignment horizontal="right" vertical="center"/>
    </xf>
    <xf numFmtId="183" fontId="8" fillId="4" borderId="8" xfId="10" applyNumberFormat="1" applyFont="1" applyFill="1" applyBorder="1" applyAlignment="1">
      <alignment horizontal="right" vertical="center"/>
    </xf>
    <xf numFmtId="17" fontId="27" fillId="4" borderId="0" xfId="14" applyNumberFormat="1" applyFont="1" applyFill="1"/>
    <xf numFmtId="168" fontId="8" fillId="4" borderId="6" xfId="14" applyNumberFormat="1" applyFont="1" applyFill="1" applyBorder="1" applyAlignment="1">
      <alignment horizontal="center" vertical="center"/>
    </xf>
    <xf numFmtId="168" fontId="9" fillId="4" borderId="6" xfId="22" applyNumberFormat="1" applyFont="1" applyFill="1" applyBorder="1"/>
    <xf numFmtId="0" fontId="9" fillId="4" borderId="6" xfId="14" applyFont="1" applyFill="1" applyBorder="1" applyAlignment="1">
      <alignment vertical="center"/>
    </xf>
    <xf numFmtId="171" fontId="9" fillId="4" borderId="7" xfId="4" applyNumberFormat="1" applyFont="1" applyFill="1" applyBorder="1" applyAlignment="1">
      <alignment horizontal="right" vertical="center"/>
    </xf>
    <xf numFmtId="0" fontId="8" fillId="4" borderId="0" xfId="14" applyFont="1" applyFill="1" applyBorder="1" applyAlignment="1">
      <alignment vertical="center"/>
    </xf>
    <xf numFmtId="171" fontId="9" fillId="4" borderId="6" xfId="4" applyNumberFormat="1" applyFont="1" applyFill="1" applyBorder="1" applyAlignment="1">
      <alignment vertical="center"/>
    </xf>
    <xf numFmtId="168" fontId="9" fillId="4" borderId="6" xfId="22" applyNumberFormat="1" applyFont="1" applyFill="1" applyBorder="1" applyAlignment="1">
      <alignment vertical="center"/>
    </xf>
    <xf numFmtId="0" fontId="8" fillId="4" borderId="6" xfId="14" applyFont="1" applyFill="1" applyBorder="1" applyAlignment="1">
      <alignment vertical="center"/>
    </xf>
    <xf numFmtId="0" fontId="8" fillId="4" borderId="0" xfId="14" applyFont="1" applyFill="1" applyAlignment="1">
      <alignment vertical="center"/>
    </xf>
    <xf numFmtId="171" fontId="9" fillId="4" borderId="0" xfId="4" applyNumberFormat="1" applyFont="1" applyFill="1" applyAlignment="1">
      <alignment vertical="center"/>
    </xf>
    <xf numFmtId="168" fontId="9" fillId="4" borderId="0" xfId="22" applyNumberFormat="1" applyFont="1" applyFill="1" applyBorder="1" applyAlignment="1">
      <alignment vertical="center"/>
    </xf>
    <xf numFmtId="41" fontId="9" fillId="4" borderId="0" xfId="27" applyFont="1" applyFill="1"/>
    <xf numFmtId="0" fontId="27" fillId="4" borderId="0" xfId="19" applyFont="1" applyFill="1"/>
    <xf numFmtId="0" fontId="27" fillId="4" borderId="0" xfId="14" applyFont="1" applyFill="1"/>
    <xf numFmtId="172" fontId="9" fillId="4" borderId="0" xfId="14" applyNumberFormat="1" applyFont="1" applyFill="1" applyBorder="1"/>
    <xf numFmtId="0" fontId="9" fillId="4" borderId="6" xfId="14" applyFont="1" applyFill="1" applyBorder="1"/>
    <xf numFmtId="171" fontId="9" fillId="4" borderId="0" xfId="14" applyNumberFormat="1" applyFont="1" applyFill="1" applyBorder="1" applyAlignment="1">
      <alignment vertical="center"/>
    </xf>
    <xf numFmtId="0" fontId="8" fillId="4" borderId="7" xfId="14" applyFont="1" applyFill="1" applyBorder="1"/>
    <xf numFmtId="171" fontId="8" fillId="4" borderId="7" xfId="14" applyNumberFormat="1" applyFont="1" applyFill="1" applyBorder="1" applyAlignment="1">
      <alignment horizontal="right" vertical="center"/>
    </xf>
    <xf numFmtId="171" fontId="8" fillId="4" borderId="6" xfId="14" applyNumberFormat="1" applyFont="1" applyFill="1" applyBorder="1" applyAlignment="1">
      <alignment horizontal="right" vertical="center"/>
    </xf>
    <xf numFmtId="171" fontId="8" fillId="4" borderId="0" xfId="14" applyNumberFormat="1" applyFont="1" applyFill="1" applyBorder="1" applyAlignment="1">
      <alignment vertical="center"/>
    </xf>
    <xf numFmtId="0" fontId="8" fillId="4" borderId="6" xfId="14" applyFont="1" applyFill="1" applyBorder="1"/>
    <xf numFmtId="171" fontId="9" fillId="4" borderId="0" xfId="14" applyNumberFormat="1" applyFont="1" applyFill="1" applyBorder="1"/>
    <xf numFmtId="173" fontId="9" fillId="0" borderId="0" xfId="28" applyNumberFormat="1" applyFont="1" applyBorder="1" applyAlignment="1">
      <alignment vertical="center"/>
    </xf>
    <xf numFmtId="38" fontId="9" fillId="0" borderId="6" xfId="12" applyNumberFormat="1" applyFont="1" applyBorder="1"/>
    <xf numFmtId="173" fontId="9" fillId="4" borderId="0" xfId="28" applyNumberFormat="1" applyFont="1" applyFill="1" applyBorder="1" applyAlignment="1">
      <alignment vertical="center"/>
    </xf>
    <xf numFmtId="17" fontId="22" fillId="4" borderId="6" xfId="14" applyNumberFormat="1" applyFont="1" applyFill="1" applyBorder="1" applyAlignment="1">
      <alignment horizontal="center" vertical="center"/>
    </xf>
    <xf numFmtId="0" fontId="9" fillId="0" borderId="0" xfId="12" applyFont="1" applyAlignment="1">
      <alignment vertical="center"/>
    </xf>
    <xf numFmtId="0" fontId="9" fillId="4" borderId="0" xfId="12" applyFont="1" applyFill="1" applyAlignment="1">
      <alignment vertical="center"/>
    </xf>
    <xf numFmtId="0" fontId="8" fillId="4" borderId="0" xfId="12" applyFont="1" applyFill="1" applyBorder="1" applyAlignment="1">
      <alignment horizontal="center" vertical="center" wrapText="1"/>
    </xf>
    <xf numFmtId="17" fontId="22" fillId="4" borderId="0" xfId="14" applyNumberFormat="1" applyFont="1" applyFill="1" applyBorder="1" applyAlignment="1">
      <alignment horizontal="center" vertical="center"/>
    </xf>
    <xf numFmtId="168" fontId="8" fillId="4" borderId="0" xfId="14" applyNumberFormat="1" applyFont="1" applyFill="1" applyBorder="1" applyAlignment="1">
      <alignment horizontal="center" vertical="center"/>
    </xf>
    <xf numFmtId="0" fontId="30" fillId="0" borderId="0" xfId="12" applyFont="1"/>
    <xf numFmtId="0" fontId="2" fillId="0" borderId="0" xfId="12" applyFont="1"/>
    <xf numFmtId="38" fontId="2" fillId="0" borderId="0" xfId="12" applyNumberFormat="1" applyFont="1"/>
    <xf numFmtId="17" fontId="8" fillId="4" borderId="0" xfId="14" quotePrefix="1" applyNumberFormat="1" applyFont="1" applyFill="1" applyBorder="1" applyAlignment="1">
      <alignment horizontal="center" vertical="center"/>
    </xf>
    <xf numFmtId="0" fontId="9" fillId="4" borderId="8" xfId="14" applyFont="1" applyFill="1" applyBorder="1"/>
    <xf numFmtId="0" fontId="9" fillId="4" borderId="0" xfId="14" applyFont="1" applyFill="1" applyBorder="1" applyAlignment="1">
      <alignment horizontal="center" vertical="center"/>
    </xf>
    <xf numFmtId="177" fontId="9" fillId="4" borderId="0" xfId="14" applyNumberFormat="1" applyFont="1" applyFill="1" applyBorder="1" applyAlignment="1">
      <alignment vertical="center"/>
    </xf>
    <xf numFmtId="176" fontId="9" fillId="4" borderId="0" xfId="23" applyNumberFormat="1" applyFont="1" applyFill="1" applyBorder="1" applyAlignment="1">
      <alignment horizontal="right" vertical="center"/>
    </xf>
    <xf numFmtId="167" fontId="9" fillId="4" borderId="0" xfId="4" applyNumberFormat="1" applyFont="1" applyFill="1" applyBorder="1" applyAlignment="1">
      <alignment vertical="center"/>
    </xf>
    <xf numFmtId="185" fontId="9" fillId="4" borderId="0" xfId="14" applyNumberFormat="1" applyFont="1" applyFill="1"/>
    <xf numFmtId="176" fontId="9" fillId="4" borderId="0" xfId="22" applyNumberFormat="1" applyFont="1" applyFill="1" applyBorder="1" applyAlignment="1">
      <alignment vertical="center"/>
    </xf>
    <xf numFmtId="177" fontId="9" fillId="4" borderId="0" xfId="14" applyNumberFormat="1" applyFont="1" applyFill="1" applyBorder="1" applyAlignment="1">
      <alignment horizontal="right" vertical="center"/>
    </xf>
    <xf numFmtId="176" fontId="9" fillId="4" borderId="0" xfId="14" applyNumberFormat="1" applyFont="1" applyFill="1" applyBorder="1" applyAlignment="1">
      <alignment horizontal="right" vertical="center"/>
    </xf>
    <xf numFmtId="0" fontId="31" fillId="4" borderId="0" xfId="14" applyFont="1" applyFill="1"/>
    <xf numFmtId="0" fontId="8" fillId="4" borderId="0" xfId="14" applyFont="1" applyFill="1" applyAlignment="1">
      <alignment horizontal="left" vertical="center"/>
    </xf>
    <xf numFmtId="0" fontId="8" fillId="4" borderId="0" xfId="14" applyFont="1" applyFill="1" applyBorder="1" applyAlignment="1">
      <alignment horizontal="left" vertical="center" wrapText="1"/>
    </xf>
    <xf numFmtId="17" fontId="8" fillId="4" borderId="6" xfId="14" applyNumberFormat="1" applyFont="1" applyFill="1" applyBorder="1" applyAlignment="1">
      <alignment horizontal="center" vertical="center" wrapText="1"/>
    </xf>
    <xf numFmtId="174" fontId="9" fillId="4" borderId="0" xfId="0" applyNumberFormat="1" applyFont="1" applyFill="1" applyBorder="1" applyAlignment="1" applyProtection="1">
      <alignment vertical="center"/>
      <protection locked="0"/>
    </xf>
    <xf numFmtId="174" fontId="8" fillId="4" borderId="0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/>
    <xf numFmtId="0" fontId="29" fillId="0" borderId="0" xfId="0" applyFont="1"/>
    <xf numFmtId="180" fontId="9" fillId="3" borderId="0" xfId="4" applyNumberFormat="1" applyFont="1" applyFill="1" applyBorder="1"/>
    <xf numFmtId="10" fontId="29" fillId="4" borderId="0" xfId="22" applyNumberFormat="1" applyFont="1" applyFill="1"/>
    <xf numFmtId="0" fontId="29" fillId="4" borderId="0" xfId="0" applyFont="1" applyFill="1"/>
    <xf numFmtId="184" fontId="9" fillId="4" borderId="0" xfId="12" applyNumberFormat="1" applyFont="1" applyFill="1" applyBorder="1"/>
    <xf numFmtId="171" fontId="8" fillId="4" borderId="0" xfId="4" applyNumberFormat="1" applyFont="1" applyFill="1" applyBorder="1" applyAlignment="1">
      <alignment horizontal="right" vertical="center"/>
    </xf>
    <xf numFmtId="171" fontId="9" fillId="4" borderId="0" xfId="4" applyNumberFormat="1" applyFont="1" applyFill="1" applyBorder="1" applyAlignment="1">
      <alignment horizontal="right" vertical="center"/>
    </xf>
    <xf numFmtId="179" fontId="9" fillId="4" borderId="0" xfId="14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6" fillId="0" borderId="6" xfId="0" applyFont="1" applyBorder="1" applyAlignment="1">
      <alignment horizontal="center" vertical="center" wrapText="1"/>
    </xf>
    <xf numFmtId="0" fontId="8" fillId="4" borderId="6" xfId="14" applyFont="1" applyFill="1" applyBorder="1" applyAlignment="1">
      <alignment horizontal="center"/>
    </xf>
    <xf numFmtId="0" fontId="8" fillId="4" borderId="0" xfId="14" applyFont="1" applyFill="1" applyBorder="1" applyAlignment="1">
      <alignment horizontal="center" vertical="center"/>
    </xf>
    <xf numFmtId="49" fontId="8" fillId="4" borderId="0" xfId="14" applyNumberFormat="1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top" wrapText="1"/>
    </xf>
    <xf numFmtId="0" fontId="8" fillId="4" borderId="6" xfId="12" applyFont="1" applyFill="1" applyBorder="1" applyAlignment="1">
      <alignment horizontal="center" vertical="center" wrapText="1"/>
    </xf>
    <xf numFmtId="49" fontId="8" fillId="4" borderId="0" xfId="14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17" fontId="8" fillId="4" borderId="9" xfId="0" applyNumberFormat="1" applyFont="1" applyFill="1" applyBorder="1" applyAlignment="1">
      <alignment horizontal="center" vertical="center" wrapText="1"/>
    </xf>
    <xf numFmtId="14" fontId="8" fillId="4" borderId="9" xfId="0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justify" vertical="center" wrapText="1"/>
    </xf>
    <xf numFmtId="0" fontId="0" fillId="0" borderId="6" xfId="0" applyBorder="1"/>
    <xf numFmtId="0" fontId="9" fillId="3" borderId="3" xfId="0" applyFont="1" applyFill="1" applyBorder="1" applyAlignment="1">
      <alignment vertical="center" wrapText="1"/>
    </xf>
    <xf numFmtId="170" fontId="9" fillId="9" borderId="3" xfId="5" applyNumberFormat="1" applyFont="1" applyFill="1" applyBorder="1" applyAlignment="1">
      <alignment vertical="center"/>
    </xf>
    <xf numFmtId="170" fontId="9" fillId="4" borderId="3" xfId="5" applyNumberFormat="1" applyFont="1" applyFill="1" applyBorder="1" applyAlignment="1">
      <alignment vertical="center"/>
    </xf>
    <xf numFmtId="168" fontId="9" fillId="4" borderId="3" xfId="22" applyNumberFormat="1" applyFont="1" applyFill="1" applyBorder="1" applyAlignment="1">
      <alignment vertical="center"/>
    </xf>
    <xf numFmtId="0" fontId="9" fillId="4" borderId="0" xfId="19" applyFont="1" applyFill="1" applyAlignment="1">
      <alignment horizontal="center" vertical="center"/>
    </xf>
    <xf numFmtId="168" fontId="9" fillId="9" borderId="3" xfId="22" applyNumberFormat="1" applyFont="1" applyFill="1" applyBorder="1" applyAlignment="1">
      <alignment vertical="center"/>
    </xf>
    <xf numFmtId="0" fontId="26" fillId="4" borderId="6" xfId="0" applyFont="1" applyFill="1" applyBorder="1" applyAlignment="1">
      <alignment horizontal="justify" vertical="center" wrapText="1"/>
    </xf>
    <xf numFmtId="0" fontId="26" fillId="4" borderId="6" xfId="0" applyFont="1" applyFill="1" applyBorder="1" applyAlignment="1">
      <alignment horizontal="center" vertical="center" wrapText="1"/>
    </xf>
    <xf numFmtId="10" fontId="9" fillId="9" borderId="3" xfId="22" applyNumberFormat="1" applyFont="1" applyFill="1" applyBorder="1" applyAlignment="1">
      <alignment vertical="center"/>
    </xf>
    <xf numFmtId="10" fontId="9" fillId="4" borderId="3" xfId="22" applyNumberFormat="1" applyFont="1" applyFill="1" applyBorder="1" applyAlignment="1">
      <alignment vertical="center"/>
    </xf>
    <xf numFmtId="0" fontId="9" fillId="0" borderId="3" xfId="12" applyFont="1" applyFill="1" applyBorder="1" applyAlignment="1">
      <alignment horizontal="left" vertical="center" indent="1"/>
    </xf>
    <xf numFmtId="0" fontId="9" fillId="0" borderId="0" xfId="12" applyFont="1" applyFill="1" applyBorder="1" applyAlignment="1">
      <alignment horizontal="left" vertical="center" indent="1"/>
    </xf>
    <xf numFmtId="0" fontId="9" fillId="0" borderId="2" xfId="12" applyFont="1" applyFill="1" applyBorder="1" applyAlignment="1">
      <alignment horizontal="left" vertical="center" wrapText="1" indent="1"/>
    </xf>
    <xf numFmtId="0" fontId="8" fillId="4" borderId="3" xfId="12" applyFont="1" applyFill="1" applyBorder="1" applyAlignment="1">
      <alignment horizontal="left" vertical="center" indent="1"/>
    </xf>
    <xf numFmtId="170" fontId="8" fillId="9" borderId="3" xfId="5" applyNumberFormat="1" applyFont="1" applyFill="1" applyBorder="1" applyAlignment="1">
      <alignment vertical="center"/>
    </xf>
    <xf numFmtId="170" fontId="8" fillId="4" borderId="3" xfId="5" applyNumberFormat="1" applyFont="1" applyFill="1" applyBorder="1" applyAlignment="1">
      <alignment vertical="center"/>
    </xf>
    <xf numFmtId="0" fontId="9" fillId="0" borderId="11" xfId="19" applyFont="1" applyFill="1" applyBorder="1"/>
    <xf numFmtId="0" fontId="9" fillId="0" borderId="12" xfId="19" applyFont="1" applyFill="1" applyBorder="1"/>
    <xf numFmtId="174" fontId="8" fillId="4" borderId="9" xfId="0" applyNumberFormat="1" applyFont="1" applyFill="1" applyBorder="1" applyAlignment="1">
      <alignment horizontal="right" vertical="center" wrapText="1"/>
    </xf>
    <xf numFmtId="187" fontId="8" fillId="4" borderId="9" xfId="22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vertical="center" wrapText="1"/>
    </xf>
    <xf numFmtId="0" fontId="8" fillId="4" borderId="9" xfId="14" applyFont="1" applyFill="1" applyBorder="1" applyAlignment="1">
      <alignment horizontal="center" vertical="center" wrapText="1"/>
    </xf>
    <xf numFmtId="17" fontId="8" fillId="4" borderId="9" xfId="14" applyNumberFormat="1" applyFont="1" applyFill="1" applyBorder="1" applyAlignment="1">
      <alignment horizontal="center" vertical="center"/>
    </xf>
    <xf numFmtId="0" fontId="8" fillId="4" borderId="9" xfId="14" applyFont="1" applyFill="1" applyBorder="1" applyAlignment="1">
      <alignment horizontal="center" vertical="center"/>
    </xf>
    <xf numFmtId="0" fontId="8" fillId="4" borderId="0" xfId="12" applyFont="1" applyFill="1" applyBorder="1" applyAlignment="1">
      <alignment horizontal="left" vertical="center" indent="1"/>
    </xf>
    <xf numFmtId="170" fontId="8" fillId="4" borderId="0" xfId="12" applyNumberFormat="1" applyFont="1" applyFill="1" applyBorder="1" applyAlignment="1">
      <alignment vertical="center"/>
    </xf>
    <xf numFmtId="175" fontId="8" fillId="4" borderId="0" xfId="23" applyNumberFormat="1" applyFont="1" applyFill="1" applyBorder="1" applyAlignment="1">
      <alignment vertical="center"/>
    </xf>
    <xf numFmtId="0" fontId="8" fillId="4" borderId="3" xfId="17" applyFont="1" applyFill="1" applyBorder="1" applyAlignment="1">
      <alignment horizontal="left" vertical="center" indent="1"/>
    </xf>
    <xf numFmtId="174" fontId="8" fillId="4" borderId="3" xfId="17" applyNumberFormat="1" applyFont="1" applyFill="1" applyBorder="1" applyAlignment="1">
      <alignment horizontal="right" vertical="center"/>
    </xf>
    <xf numFmtId="176" fontId="8" fillId="4" borderId="3" xfId="23" applyNumberFormat="1" applyFont="1" applyFill="1" applyBorder="1" applyAlignment="1">
      <alignment horizontal="right" vertical="center"/>
    </xf>
    <xf numFmtId="174" fontId="9" fillId="4" borderId="3" xfId="17" applyNumberFormat="1" applyFont="1" applyFill="1" applyBorder="1" applyAlignment="1">
      <alignment horizontal="right" vertical="center"/>
    </xf>
    <xf numFmtId="176" fontId="9" fillId="4" borderId="3" xfId="23" applyNumberFormat="1" applyFont="1" applyFill="1" applyBorder="1" applyAlignment="1">
      <alignment horizontal="right" vertical="center"/>
    </xf>
    <xf numFmtId="0" fontId="9" fillId="4" borderId="3" xfId="17" applyFont="1" applyFill="1" applyBorder="1" applyAlignment="1">
      <alignment horizontal="left" vertical="center" indent="2"/>
    </xf>
    <xf numFmtId="0" fontId="9" fillId="4" borderId="11" xfId="17" applyFont="1" applyFill="1" applyBorder="1" applyAlignment="1">
      <alignment horizontal="left" vertical="center" indent="2"/>
    </xf>
    <xf numFmtId="174" fontId="9" fillId="4" borderId="11" xfId="17" applyNumberFormat="1" applyFont="1" applyFill="1" applyBorder="1" applyAlignment="1">
      <alignment horizontal="right" vertical="center"/>
    </xf>
    <xf numFmtId="176" fontId="9" fillId="4" borderId="11" xfId="23" applyNumberFormat="1" applyFont="1" applyFill="1" applyBorder="1" applyAlignment="1">
      <alignment horizontal="right" vertical="center"/>
    </xf>
    <xf numFmtId="0" fontId="8" fillId="4" borderId="9" xfId="17" applyFont="1" applyFill="1" applyBorder="1" applyAlignment="1">
      <alignment horizontal="left" vertical="center" indent="1"/>
    </xf>
    <xf numFmtId="174" fontId="8" fillId="4" borderId="9" xfId="17" applyNumberFormat="1" applyFont="1" applyFill="1" applyBorder="1" applyAlignment="1">
      <alignment horizontal="right" vertical="center"/>
    </xf>
    <xf numFmtId="176" fontId="8" fillId="4" borderId="9" xfId="23" applyNumberFormat="1" applyFont="1" applyFill="1" applyBorder="1" applyAlignment="1">
      <alignment horizontal="right" vertical="center"/>
    </xf>
    <xf numFmtId="0" fontId="8" fillId="4" borderId="0" xfId="17" applyFont="1" applyFill="1" applyBorder="1" applyAlignment="1">
      <alignment horizontal="left" vertical="center" wrapText="1" indent="2"/>
    </xf>
    <xf numFmtId="174" fontId="8" fillId="4" borderId="0" xfId="17" applyNumberFormat="1" applyFont="1" applyFill="1" applyBorder="1" applyAlignment="1">
      <alignment horizontal="right" vertical="center"/>
    </xf>
    <xf numFmtId="0" fontId="9" fillId="4" borderId="3" xfId="17" applyFont="1" applyFill="1" applyBorder="1" applyAlignment="1">
      <alignment horizontal="left" vertical="center" wrapText="1" indent="2"/>
    </xf>
    <xf numFmtId="0" fontId="9" fillId="4" borderId="0" xfId="12" applyFont="1" applyFill="1" applyBorder="1" applyAlignment="1">
      <alignment horizontal="left" vertical="center" indent="2"/>
    </xf>
    <xf numFmtId="169" fontId="9" fillId="4" borderId="0" xfId="4" applyNumberFormat="1" applyFont="1" applyFill="1" applyBorder="1" applyAlignment="1">
      <alignment vertical="center"/>
    </xf>
    <xf numFmtId="183" fontId="9" fillId="4" borderId="0" xfId="12" applyNumberFormat="1" applyFont="1" applyFill="1" applyBorder="1" applyAlignment="1">
      <alignment vertical="center"/>
    </xf>
    <xf numFmtId="179" fontId="8" fillId="9" borderId="3" xfId="5" applyNumberFormat="1" applyFont="1" applyFill="1" applyBorder="1" applyAlignment="1">
      <alignment vertical="center"/>
    </xf>
    <xf numFmtId="179" fontId="8" fillId="4" borderId="3" xfId="10" applyNumberFormat="1" applyFont="1" applyFill="1" applyBorder="1" applyAlignment="1">
      <alignment horizontal="right" vertical="center"/>
    </xf>
    <xf numFmtId="0" fontId="8" fillId="4" borderId="9" xfId="14" applyFont="1" applyFill="1" applyBorder="1" applyAlignment="1">
      <alignment horizontal="center" wrapText="1"/>
    </xf>
    <xf numFmtId="168" fontId="8" fillId="4" borderId="9" xfId="14" applyNumberFormat="1" applyFont="1" applyFill="1" applyBorder="1" applyAlignment="1">
      <alignment horizontal="center" vertical="center"/>
    </xf>
    <xf numFmtId="0" fontId="9" fillId="4" borderId="3" xfId="14" applyFont="1" applyFill="1" applyBorder="1" applyAlignment="1">
      <alignment vertical="center"/>
    </xf>
    <xf numFmtId="0" fontId="8" fillId="4" borderId="3" xfId="14" applyFont="1" applyFill="1" applyBorder="1" applyAlignment="1">
      <alignment vertical="center"/>
    </xf>
    <xf numFmtId="0" fontId="9" fillId="4" borderId="11" xfId="14" applyFont="1" applyFill="1" applyBorder="1" applyAlignment="1">
      <alignment vertical="center"/>
    </xf>
    <xf numFmtId="171" fontId="9" fillId="4" borderId="11" xfId="4" applyNumberFormat="1" applyFont="1" applyFill="1" applyBorder="1" applyAlignment="1">
      <alignment horizontal="right" vertical="center"/>
    </xf>
    <xf numFmtId="0" fontId="8" fillId="4" borderId="10" xfId="14" applyFont="1" applyFill="1" applyBorder="1" applyAlignment="1">
      <alignment vertical="center"/>
    </xf>
    <xf numFmtId="171" fontId="8" fillId="4" borderId="10" xfId="4" applyNumberFormat="1" applyFont="1" applyFill="1" applyBorder="1" applyAlignment="1">
      <alignment horizontal="right" vertical="center"/>
    </xf>
    <xf numFmtId="176" fontId="8" fillId="4" borderId="10" xfId="22" applyNumberFormat="1" applyFont="1" applyFill="1" applyBorder="1" applyAlignment="1">
      <alignment horizontal="right" vertical="center"/>
    </xf>
    <xf numFmtId="17" fontId="8" fillId="4" borderId="9" xfId="14" applyNumberFormat="1" applyFont="1" applyFill="1" applyBorder="1" applyAlignment="1">
      <alignment horizontal="center" vertical="center"/>
    </xf>
    <xf numFmtId="0" fontId="8" fillId="4" borderId="10" xfId="14" applyFont="1" applyFill="1" applyBorder="1" applyAlignment="1">
      <alignment horizontal="center" vertical="center"/>
    </xf>
    <xf numFmtId="0" fontId="8" fillId="4" borderId="10" xfId="14" applyFont="1" applyFill="1" applyBorder="1" applyAlignment="1">
      <alignment horizontal="center" vertical="center" wrapText="1"/>
    </xf>
    <xf numFmtId="172" fontId="9" fillId="4" borderId="3" xfId="4" applyNumberFormat="1" applyFont="1" applyFill="1" applyBorder="1" applyAlignment="1">
      <alignment horizontal="right" vertical="center"/>
    </xf>
    <xf numFmtId="172" fontId="9" fillId="4" borderId="0" xfId="4" applyNumberFormat="1" applyFont="1" applyFill="1" applyBorder="1" applyAlignment="1">
      <alignment horizontal="right" vertical="center"/>
    </xf>
    <xf numFmtId="172" fontId="8" fillId="4" borderId="3" xfId="4" applyNumberFormat="1" applyFont="1" applyFill="1" applyBorder="1" applyAlignment="1">
      <alignment horizontal="right" vertical="center"/>
    </xf>
    <xf numFmtId="17" fontId="8" fillId="4" borderId="10" xfId="14" applyNumberFormat="1" applyFont="1" applyFill="1" applyBorder="1" applyAlignment="1">
      <alignment horizontal="center" vertical="center"/>
    </xf>
    <xf numFmtId="168" fontId="8" fillId="4" borderId="10" xfId="14" applyNumberFormat="1" applyFont="1" applyFill="1" applyBorder="1" applyAlignment="1">
      <alignment horizontal="center" vertical="center"/>
    </xf>
    <xf numFmtId="0" fontId="10" fillId="4" borderId="3" xfId="14" applyFont="1" applyFill="1" applyBorder="1"/>
    <xf numFmtId="0" fontId="32" fillId="4" borderId="3" xfId="14" applyFont="1" applyFill="1" applyBorder="1"/>
    <xf numFmtId="0" fontId="8" fillId="4" borderId="9" xfId="12" applyFont="1" applyFill="1" applyBorder="1" applyAlignment="1">
      <alignment horizontal="center" vertical="center" wrapText="1"/>
    </xf>
    <xf numFmtId="0" fontId="8" fillId="0" borderId="11" xfId="14" applyFont="1" applyFill="1" applyBorder="1" applyAlignment="1">
      <alignment vertical="center"/>
    </xf>
    <xf numFmtId="174" fontId="9" fillId="4" borderId="11" xfId="10" applyNumberFormat="1" applyFont="1" applyFill="1" applyBorder="1" applyAlignment="1">
      <alignment vertical="center"/>
    </xf>
    <xf numFmtId="174" fontId="9" fillId="0" borderId="11" xfId="20" applyNumberFormat="1" applyFont="1" applyFill="1" applyBorder="1" applyAlignment="1">
      <alignment vertical="center"/>
    </xf>
    <xf numFmtId="176" fontId="9" fillId="0" borderId="11" xfId="28" applyNumberFormat="1" applyFont="1" applyFill="1" applyBorder="1" applyAlignment="1">
      <alignment vertical="center"/>
    </xf>
    <xf numFmtId="0" fontId="8" fillId="4" borderId="9" xfId="14" applyFont="1" applyFill="1" applyBorder="1" applyAlignment="1">
      <alignment vertical="center"/>
    </xf>
    <xf numFmtId="170" fontId="8" fillId="9" borderId="9" xfId="5" applyNumberFormat="1" applyFont="1" applyFill="1" applyBorder="1" applyAlignment="1">
      <alignment vertical="center"/>
    </xf>
    <xf numFmtId="0" fontId="32" fillId="0" borderId="8" xfId="14" applyFont="1" applyFill="1" applyBorder="1" applyAlignment="1">
      <alignment horizontal="left" vertical="center" indent="1"/>
    </xf>
    <xf numFmtId="170" fontId="9" fillId="9" borderId="13" xfId="5" applyNumberFormat="1" applyFont="1" applyFill="1" applyBorder="1" applyAlignment="1">
      <alignment vertical="center"/>
    </xf>
    <xf numFmtId="174" fontId="9" fillId="4" borderId="13" xfId="17" applyNumberFormat="1" applyFont="1" applyFill="1" applyBorder="1" applyAlignment="1">
      <alignment horizontal="right" vertical="center"/>
    </xf>
    <xf numFmtId="176" fontId="9" fillId="4" borderId="13" xfId="23" applyNumberFormat="1" applyFont="1" applyFill="1" applyBorder="1" applyAlignment="1">
      <alignment horizontal="right" vertical="center"/>
    </xf>
    <xf numFmtId="0" fontId="32" fillId="0" borderId="3" xfId="14" applyFont="1" applyFill="1" applyBorder="1" applyAlignment="1">
      <alignment horizontal="left" vertical="center" indent="1"/>
    </xf>
    <xf numFmtId="169" fontId="8" fillId="4" borderId="9" xfId="10" applyNumberFormat="1" applyFont="1" applyFill="1" applyBorder="1" applyAlignment="1">
      <alignment vertical="center"/>
    </xf>
    <xf numFmtId="170" fontId="9" fillId="9" borderId="9" xfId="5" applyNumberFormat="1" applyFont="1" applyFill="1" applyBorder="1" applyAlignment="1">
      <alignment vertical="center"/>
    </xf>
    <xf numFmtId="174" fontId="9" fillId="4" borderId="9" xfId="17" applyNumberFormat="1" applyFont="1" applyFill="1" applyBorder="1" applyAlignment="1">
      <alignment horizontal="right" vertical="center"/>
    </xf>
    <xf numFmtId="176" fontId="9" fillId="4" borderId="9" xfId="23" applyNumberFormat="1" applyFont="1" applyFill="1" applyBorder="1" applyAlignment="1">
      <alignment horizontal="right" vertical="center"/>
    </xf>
    <xf numFmtId="38" fontId="2" fillId="0" borderId="9" xfId="12" applyNumberFormat="1" applyFont="1" applyBorder="1"/>
    <xf numFmtId="0" fontId="2" fillId="0" borderId="9" xfId="12" applyFont="1" applyBorder="1"/>
    <xf numFmtId="17" fontId="8" fillId="4" borderId="9" xfId="14" quotePrefix="1" applyNumberFormat="1" applyFont="1" applyFill="1" applyBorder="1" applyAlignment="1">
      <alignment horizontal="center" vertical="center"/>
    </xf>
    <xf numFmtId="17" fontId="8" fillId="4" borderId="9" xfId="14" quotePrefix="1" applyNumberFormat="1" applyFont="1" applyFill="1" applyBorder="1" applyAlignment="1">
      <alignment horizontal="center" vertical="center" wrapText="1"/>
    </xf>
    <xf numFmtId="0" fontId="9" fillId="4" borderId="13" xfId="14" applyFont="1" applyFill="1" applyBorder="1" applyAlignment="1">
      <alignment horizontal="center" vertical="center"/>
    </xf>
    <xf numFmtId="186" fontId="9" fillId="9" borderId="13" xfId="27" applyNumberFormat="1" applyFont="1" applyFill="1" applyBorder="1" applyAlignment="1">
      <alignment vertical="center"/>
    </xf>
    <xf numFmtId="186" fontId="9" fillId="4" borderId="13" xfId="27" applyNumberFormat="1" applyFont="1" applyFill="1" applyBorder="1" applyAlignment="1">
      <alignment vertical="center"/>
    </xf>
    <xf numFmtId="179" fontId="9" fillId="4" borderId="13" xfId="14" applyNumberFormat="1" applyFont="1" applyFill="1" applyBorder="1" applyAlignment="1">
      <alignment horizontal="right" vertical="center"/>
    </xf>
    <xf numFmtId="186" fontId="9" fillId="9" borderId="0" xfId="27" applyNumberFormat="1" applyFont="1" applyFill="1" applyBorder="1" applyAlignment="1">
      <alignment vertical="center"/>
    </xf>
    <xf numFmtId="186" fontId="9" fillId="4" borderId="0" xfId="27" applyNumberFormat="1" applyFont="1" applyFill="1" applyBorder="1" applyAlignment="1">
      <alignment vertical="center"/>
    </xf>
    <xf numFmtId="0" fontId="9" fillId="4" borderId="2" xfId="14" applyFont="1" applyFill="1" applyBorder="1" applyAlignment="1">
      <alignment horizontal="center" vertical="center"/>
    </xf>
    <xf numFmtId="185" fontId="9" fillId="9" borderId="2" xfId="4" applyNumberFormat="1" applyFont="1" applyFill="1" applyBorder="1" applyAlignment="1">
      <alignment vertical="center"/>
    </xf>
    <xf numFmtId="185" fontId="9" fillId="4" borderId="2" xfId="4" applyNumberFormat="1" applyFont="1" applyFill="1" applyBorder="1" applyAlignment="1">
      <alignment vertical="center"/>
    </xf>
    <xf numFmtId="170" fontId="9" fillId="4" borderId="2" xfId="4" applyNumberFormat="1" applyFont="1" applyFill="1" applyBorder="1" applyAlignment="1">
      <alignment horizontal="right" vertical="center"/>
    </xf>
    <xf numFmtId="167" fontId="9" fillId="4" borderId="2" xfId="4" applyNumberFormat="1" applyFont="1" applyFill="1" applyBorder="1" applyAlignment="1">
      <alignment vertical="center"/>
    </xf>
    <xf numFmtId="2" fontId="9" fillId="4" borderId="13" xfId="14" applyNumberFormat="1" applyFont="1" applyFill="1" applyBorder="1" applyAlignment="1">
      <alignment vertical="center"/>
    </xf>
    <xf numFmtId="177" fontId="9" fillId="4" borderId="13" xfId="14" applyNumberFormat="1" applyFont="1" applyFill="1" applyBorder="1" applyAlignment="1">
      <alignment vertical="center"/>
    </xf>
    <xf numFmtId="168" fontId="9" fillId="9" borderId="0" xfId="22" applyNumberFormat="1" applyFont="1" applyFill="1" applyBorder="1" applyAlignment="1">
      <alignment vertical="center"/>
    </xf>
    <xf numFmtId="166" fontId="9" fillId="9" borderId="2" xfId="14" applyNumberFormat="1" applyFont="1" applyFill="1" applyBorder="1" applyAlignment="1">
      <alignment vertical="center"/>
    </xf>
    <xf numFmtId="166" fontId="9" fillId="4" borderId="2" xfId="14" applyNumberFormat="1" applyFont="1" applyFill="1" applyBorder="1" applyAlignment="1">
      <alignment vertical="center"/>
    </xf>
    <xf numFmtId="179" fontId="9" fillId="4" borderId="2" xfId="14" applyNumberFormat="1" applyFont="1" applyFill="1" applyBorder="1" applyAlignment="1">
      <alignment horizontal="right" vertical="center"/>
    </xf>
    <xf numFmtId="177" fontId="9" fillId="4" borderId="2" xfId="14" applyNumberFormat="1" applyFont="1" applyFill="1" applyBorder="1" applyAlignment="1">
      <alignment horizontal="right" vertical="center"/>
    </xf>
    <xf numFmtId="176" fontId="9" fillId="4" borderId="2" xfId="23" applyNumberFormat="1" applyFont="1" applyFill="1" applyBorder="1" applyAlignment="1">
      <alignment horizontal="right" vertical="center"/>
    </xf>
    <xf numFmtId="176" fontId="9" fillId="9" borderId="13" xfId="14" applyNumberFormat="1" applyFont="1" applyFill="1" applyBorder="1" applyAlignment="1">
      <alignment horizontal="right" vertical="center"/>
    </xf>
    <xf numFmtId="168" fontId="9" fillId="4" borderId="13" xfId="22" applyNumberFormat="1" applyFont="1" applyFill="1" applyBorder="1" applyAlignment="1">
      <alignment horizontal="right" vertical="center"/>
    </xf>
    <xf numFmtId="176" fontId="9" fillId="4" borderId="13" xfId="14" applyNumberFormat="1" applyFont="1" applyFill="1" applyBorder="1" applyAlignment="1">
      <alignment horizontal="right" vertical="center"/>
    </xf>
    <xf numFmtId="176" fontId="9" fillId="9" borderId="0" xfId="14" applyNumberFormat="1" applyFont="1" applyFill="1" applyBorder="1" applyAlignment="1">
      <alignment horizontal="right" vertical="center"/>
    </xf>
    <xf numFmtId="168" fontId="9" fillId="4" borderId="0" xfId="22" applyNumberFormat="1" applyFont="1" applyFill="1" applyBorder="1" applyAlignment="1">
      <alignment horizontal="right" vertical="center"/>
    </xf>
    <xf numFmtId="176" fontId="9" fillId="9" borderId="2" xfId="14" applyNumberFormat="1" applyFont="1" applyFill="1" applyBorder="1" applyAlignment="1">
      <alignment horizontal="right" vertical="center"/>
    </xf>
    <xf numFmtId="168" fontId="9" fillId="4" borderId="2" xfId="22" applyNumberFormat="1" applyFont="1" applyFill="1" applyBorder="1" applyAlignment="1">
      <alignment horizontal="right" vertical="center"/>
    </xf>
    <xf numFmtId="176" fontId="9" fillId="4" borderId="2" xfId="14" applyNumberFormat="1" applyFont="1" applyFill="1" applyBorder="1" applyAlignment="1">
      <alignment horizontal="right" vertical="center"/>
    </xf>
    <xf numFmtId="0" fontId="9" fillId="4" borderId="9" xfId="14" applyFont="1" applyFill="1" applyBorder="1"/>
    <xf numFmtId="38" fontId="9" fillId="0" borderId="0" xfId="12" applyNumberFormat="1" applyFont="1" applyBorder="1"/>
    <xf numFmtId="17" fontId="8" fillId="4" borderId="9" xfId="14" applyNumberFormat="1" applyFont="1" applyFill="1" applyBorder="1" applyAlignment="1">
      <alignment horizontal="center" vertical="center" wrapText="1"/>
    </xf>
    <xf numFmtId="17" fontId="8" fillId="4" borderId="10" xfId="14" applyNumberFormat="1" applyFont="1" applyFill="1" applyBorder="1" applyAlignment="1">
      <alignment horizontal="center" vertical="center" wrapText="1"/>
    </xf>
    <xf numFmtId="17" fontId="8" fillId="4" borderId="0" xfId="14" applyNumberFormat="1" applyFont="1" applyFill="1" applyBorder="1" applyAlignment="1">
      <alignment horizontal="center" vertical="center" wrapText="1"/>
    </xf>
    <xf numFmtId="17" fontId="22" fillId="4" borderId="0" xfId="14" applyNumberFormat="1" applyFont="1" applyFill="1" applyBorder="1" applyAlignment="1">
      <alignment horizontal="center" vertical="center" wrapText="1"/>
    </xf>
    <xf numFmtId="174" fontId="9" fillId="4" borderId="3" xfId="0" applyNumberFormat="1" applyFont="1" applyFill="1" applyBorder="1" applyAlignment="1" applyProtection="1">
      <alignment horizontal="right" vertical="center"/>
      <protection locked="0"/>
    </xf>
    <xf numFmtId="170" fontId="9" fillId="9" borderId="0" xfId="5" applyNumberFormat="1" applyFont="1" applyFill="1" applyBorder="1" applyAlignment="1">
      <alignment vertical="center"/>
    </xf>
    <xf numFmtId="174" fontId="9" fillId="4" borderId="0" xfId="0" applyNumberFormat="1" applyFont="1" applyFill="1" applyBorder="1" applyAlignment="1" applyProtection="1">
      <alignment horizontal="right" vertical="center"/>
      <protection locked="0"/>
    </xf>
    <xf numFmtId="174" fontId="9" fillId="4" borderId="11" xfId="0" applyNumberFormat="1" applyFont="1" applyFill="1" applyBorder="1" applyAlignment="1" applyProtection="1">
      <alignment vertical="center"/>
      <protection locked="0"/>
    </xf>
    <xf numFmtId="174" fontId="9" fillId="4" borderId="11" xfId="0" applyNumberFormat="1" applyFont="1" applyFill="1" applyBorder="1" applyAlignment="1" applyProtection="1">
      <alignment horizontal="right" vertical="center"/>
      <protection locked="0"/>
    </xf>
    <xf numFmtId="174" fontId="8" fillId="4" borderId="9" xfId="0" applyNumberFormat="1" applyFont="1" applyFill="1" applyBorder="1" applyAlignment="1" applyProtection="1">
      <alignment horizontal="right" vertical="center"/>
      <protection locked="0"/>
    </xf>
    <xf numFmtId="17" fontId="8" fillId="4" borderId="10" xfId="14" quotePrefix="1" applyNumberFormat="1" applyFont="1" applyFill="1" applyBorder="1" applyAlignment="1">
      <alignment horizontal="center" vertical="center" wrapText="1"/>
    </xf>
    <xf numFmtId="169" fontId="8" fillId="4" borderId="3" xfId="10" applyNumberFormat="1" applyFont="1" applyFill="1" applyBorder="1" applyAlignment="1">
      <alignment vertical="center"/>
    </xf>
    <xf numFmtId="9" fontId="8" fillId="4" borderId="3" xfId="22" applyFont="1" applyFill="1" applyBorder="1" applyAlignment="1">
      <alignment horizontal="right" vertical="center"/>
    </xf>
    <xf numFmtId="9" fontId="8" fillId="9" borderId="3" xfId="22" applyFont="1" applyFill="1" applyBorder="1" applyAlignment="1">
      <alignment horizontal="right" vertical="center"/>
    </xf>
    <xf numFmtId="0" fontId="24" fillId="0" borderId="0" xfId="0" applyFont="1" applyAlignment="1">
      <alignment vertical="top" wrapText="1"/>
    </xf>
    <xf numFmtId="0" fontId="33" fillId="4" borderId="13" xfId="14" applyFont="1" applyFill="1" applyBorder="1"/>
    <xf numFmtId="0" fontId="34" fillId="4" borderId="13" xfId="14" applyFont="1" applyFill="1" applyBorder="1" applyAlignment="1">
      <alignment vertical="center"/>
    </xf>
    <xf numFmtId="0" fontId="34" fillId="4" borderId="0" xfId="14" applyFont="1" applyFill="1" applyBorder="1"/>
    <xf numFmtId="0" fontId="34" fillId="4" borderId="0" xfId="14" applyFont="1" applyFill="1" applyBorder="1" applyAlignment="1">
      <alignment vertical="center"/>
    </xf>
    <xf numFmtId="0" fontId="34" fillId="4" borderId="2" xfId="14" applyFont="1" applyFill="1" applyBorder="1"/>
    <xf numFmtId="0" fontId="34" fillId="4" borderId="2" xfId="14" applyFont="1" applyFill="1" applyBorder="1" applyAlignment="1">
      <alignment vertical="center"/>
    </xf>
    <xf numFmtId="178" fontId="9" fillId="0" borderId="0" xfId="12" applyNumberFormat="1" applyFont="1" applyAlignment="1">
      <alignment vertical="center"/>
    </xf>
    <xf numFmtId="0" fontId="8" fillId="0" borderId="0" xfId="12" applyFont="1" applyAlignment="1">
      <alignment vertical="center"/>
    </xf>
    <xf numFmtId="178" fontId="8" fillId="0" borderId="0" xfId="12" applyNumberFormat="1" applyFont="1" applyAlignment="1">
      <alignment vertical="center"/>
    </xf>
    <xf numFmtId="181" fontId="9" fillId="0" borderId="0" xfId="12" applyNumberFormat="1" applyFont="1"/>
    <xf numFmtId="168" fontId="9" fillId="0" borderId="0" xfId="22" applyNumberFormat="1" applyFont="1"/>
    <xf numFmtId="178" fontId="9" fillId="0" borderId="0" xfId="12" applyNumberFormat="1" applyFont="1"/>
    <xf numFmtId="168" fontId="9" fillId="0" borderId="0" xfId="12" applyNumberFormat="1" applyFont="1"/>
    <xf numFmtId="182" fontId="9" fillId="0" borderId="0" xfId="12" applyNumberFormat="1" applyFont="1"/>
    <xf numFmtId="174" fontId="8" fillId="0" borderId="0" xfId="12" applyNumberFormat="1" applyFont="1" applyAlignment="1">
      <alignment vertical="center"/>
    </xf>
    <xf numFmtId="171" fontId="8" fillId="4" borderId="8" xfId="4" applyNumberFormat="1" applyFont="1" applyFill="1" applyBorder="1" applyAlignment="1">
      <alignment horizontal="right" vertical="center"/>
    </xf>
    <xf numFmtId="176" fontId="8" fillId="4" borderId="8" xfId="22" applyNumberFormat="1" applyFont="1" applyFill="1" applyBorder="1" applyAlignment="1">
      <alignment horizontal="right" vertical="center"/>
    </xf>
    <xf numFmtId="171" fontId="9" fillId="9" borderId="3" xfId="4" applyNumberFormat="1" applyFont="1" applyFill="1" applyBorder="1" applyAlignment="1">
      <alignment horizontal="right" vertical="center"/>
    </xf>
    <xf numFmtId="171" fontId="9" fillId="4" borderId="3" xfId="4" applyNumberFormat="1" applyFont="1" applyFill="1" applyBorder="1" applyAlignment="1">
      <alignment horizontal="right" vertical="center"/>
    </xf>
    <xf numFmtId="176" fontId="9" fillId="4" borderId="3" xfId="4" applyNumberFormat="1" applyFont="1" applyFill="1" applyBorder="1" applyAlignment="1">
      <alignment horizontal="right" vertical="center"/>
    </xf>
    <xf numFmtId="9" fontId="8" fillId="4" borderId="0" xfId="22" applyFont="1" applyFill="1" applyBorder="1" applyAlignment="1">
      <alignment horizontal="right" vertical="center"/>
    </xf>
    <xf numFmtId="171" fontId="8" fillId="9" borderId="0" xfId="4" applyNumberFormat="1" applyFont="1" applyFill="1" applyBorder="1" applyAlignment="1">
      <alignment horizontal="right" vertical="center"/>
    </xf>
    <xf numFmtId="176" fontId="8" fillId="4" borderId="0" xfId="4" applyNumberFormat="1" applyFont="1" applyFill="1" applyBorder="1" applyAlignment="1">
      <alignment horizontal="right" vertical="center"/>
    </xf>
    <xf numFmtId="0" fontId="8" fillId="4" borderId="10" xfId="17" applyFont="1" applyFill="1" applyBorder="1" applyAlignment="1">
      <alignment horizontal="left" vertical="center" indent="1"/>
    </xf>
    <xf numFmtId="174" fontId="8" fillId="4" borderId="10" xfId="17" applyNumberFormat="1" applyFont="1" applyFill="1" applyBorder="1" applyAlignment="1">
      <alignment horizontal="right" vertical="center"/>
    </xf>
    <xf numFmtId="168" fontId="8" fillId="4" borderId="10" xfId="22" applyNumberFormat="1" applyFont="1" applyFill="1" applyBorder="1" applyAlignment="1">
      <alignment horizontal="right" vertical="center"/>
    </xf>
    <xf numFmtId="176" fontId="8" fillId="4" borderId="10" xfId="17" applyNumberFormat="1" applyFont="1" applyFill="1" applyBorder="1" applyAlignment="1">
      <alignment horizontal="right" vertical="center"/>
    </xf>
    <xf numFmtId="0" fontId="8" fillId="4" borderId="9" xfId="12" applyFont="1" applyFill="1" applyBorder="1" applyAlignment="1">
      <alignment horizontal="center" vertical="center" wrapText="1"/>
    </xf>
    <xf numFmtId="17" fontId="8" fillId="4" borderId="10" xfId="14" applyNumberFormat="1" applyFont="1" applyFill="1" applyBorder="1" applyAlignment="1">
      <alignment horizontal="center" vertical="center"/>
    </xf>
    <xf numFmtId="174" fontId="8" fillId="9" borderId="10" xfId="17" applyNumberFormat="1" applyFont="1" applyFill="1" applyBorder="1" applyAlignment="1">
      <alignment horizontal="right" vertical="center"/>
    </xf>
    <xf numFmtId="168" fontId="8" fillId="9" borderId="10" xfId="22" applyNumberFormat="1" applyFont="1" applyFill="1" applyBorder="1" applyAlignment="1">
      <alignment horizontal="right" vertical="center"/>
    </xf>
    <xf numFmtId="0" fontId="8" fillId="4" borderId="8" xfId="14" applyFont="1" applyFill="1" applyBorder="1" applyAlignment="1">
      <alignment vertical="center"/>
    </xf>
    <xf numFmtId="171" fontId="8" fillId="9" borderId="8" xfId="4" applyNumberFormat="1" applyFont="1" applyFill="1" applyBorder="1" applyAlignment="1">
      <alignment horizontal="right" vertical="center"/>
    </xf>
    <xf numFmtId="171" fontId="8" fillId="9" borderId="3" xfId="4" applyNumberFormat="1" applyFont="1" applyFill="1" applyBorder="1" applyAlignment="1">
      <alignment horizontal="right" vertical="center"/>
    </xf>
    <xf numFmtId="171" fontId="8" fillId="4" borderId="3" xfId="4" applyNumberFormat="1" applyFont="1" applyFill="1" applyBorder="1" applyAlignment="1">
      <alignment horizontal="right" vertical="center"/>
    </xf>
    <xf numFmtId="176" fontId="8" fillId="4" borderId="3" xfId="4" applyNumberFormat="1" applyFont="1" applyFill="1" applyBorder="1" applyAlignment="1">
      <alignment horizontal="right" vertical="center"/>
    </xf>
    <xf numFmtId="168" fontId="8" fillId="4" borderId="10" xfId="14" applyNumberFormat="1" applyFont="1" applyFill="1" applyBorder="1" applyAlignment="1">
      <alignment horizontal="center" vertical="center" wrapText="1"/>
    </xf>
    <xf numFmtId="0" fontId="8" fillId="4" borderId="10" xfId="12" applyFont="1" applyFill="1" applyBorder="1" applyAlignment="1">
      <alignment horizontal="center" vertical="center" wrapText="1"/>
    </xf>
    <xf numFmtId="174" fontId="8" fillId="9" borderId="8" xfId="17" applyNumberFormat="1" applyFont="1" applyFill="1" applyBorder="1" applyAlignment="1">
      <alignment horizontal="right" vertical="center"/>
    </xf>
    <xf numFmtId="174" fontId="8" fillId="4" borderId="8" xfId="17" applyNumberFormat="1" applyFont="1" applyFill="1" applyBorder="1" applyAlignment="1">
      <alignment horizontal="right" vertical="center"/>
    </xf>
    <xf numFmtId="174" fontId="9" fillId="9" borderId="3" xfId="17" applyNumberFormat="1" applyFont="1" applyFill="1" applyBorder="1" applyAlignment="1">
      <alignment horizontal="right" vertical="center"/>
    </xf>
    <xf numFmtId="174" fontId="8" fillId="9" borderId="3" xfId="17" applyNumberFormat="1" applyFont="1" applyFill="1" applyBorder="1" applyAlignment="1">
      <alignment horizontal="right" vertical="center"/>
    </xf>
    <xf numFmtId="0" fontId="8" fillId="4" borderId="9" xfId="12" applyFont="1" applyFill="1" applyBorder="1" applyAlignment="1">
      <alignment horizontal="left" vertical="center" wrapText="1" indent="1"/>
    </xf>
    <xf numFmtId="174" fontId="9" fillId="4" borderId="3" xfId="17" applyNumberFormat="1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8" fillId="4" borderId="9" xfId="19" applyFont="1" applyFill="1" applyBorder="1" applyAlignment="1">
      <alignment horizontal="center" vertical="center"/>
    </xf>
    <xf numFmtId="0" fontId="8" fillId="4" borderId="0" xfId="14" applyFont="1" applyFill="1" applyBorder="1" applyAlignment="1">
      <alignment horizontal="center" vertical="center" wrapText="1"/>
    </xf>
    <xf numFmtId="0" fontId="8" fillId="4" borderId="10" xfId="14" applyFont="1" applyFill="1" applyBorder="1" applyAlignment="1">
      <alignment horizontal="center" vertical="center"/>
    </xf>
    <xf numFmtId="14" fontId="8" fillId="4" borderId="0" xfId="14" applyNumberFormat="1" applyFont="1" applyFill="1" applyBorder="1" applyAlignment="1">
      <alignment horizontal="center" vertical="center"/>
    </xf>
    <xf numFmtId="14" fontId="8" fillId="4" borderId="9" xfId="14" applyNumberFormat="1" applyFont="1" applyFill="1" applyBorder="1" applyAlignment="1">
      <alignment horizontal="center" vertical="center"/>
    </xf>
    <xf numFmtId="0" fontId="8" fillId="0" borderId="0" xfId="12" applyFont="1" applyFill="1" applyBorder="1" applyAlignment="1">
      <alignment horizontal="center" vertical="center" wrapText="1"/>
    </xf>
    <xf numFmtId="0" fontId="8" fillId="0" borderId="9" xfId="12" applyFont="1" applyFill="1" applyBorder="1" applyAlignment="1">
      <alignment horizontal="center" vertical="center" wrapText="1"/>
    </xf>
    <xf numFmtId="0" fontId="19" fillId="0" borderId="0" xfId="17" applyFont="1" applyFill="1" applyBorder="1" applyAlignment="1">
      <alignment horizontal="left" vertical="center" wrapText="1"/>
    </xf>
    <xf numFmtId="0" fontId="23" fillId="8" borderId="3" xfId="0" applyFont="1" applyFill="1" applyBorder="1" applyAlignment="1">
      <alignment horizontal="center"/>
    </xf>
    <xf numFmtId="0" fontId="8" fillId="4" borderId="9" xfId="14" applyFont="1" applyFill="1" applyBorder="1" applyAlignment="1">
      <alignment horizontal="center" wrapText="1"/>
    </xf>
    <xf numFmtId="0" fontId="8" fillId="4" borderId="9" xfId="14" applyFont="1" applyFill="1" applyBorder="1" applyAlignment="1">
      <alignment horizontal="center"/>
    </xf>
    <xf numFmtId="17" fontId="8" fillId="4" borderId="9" xfId="14" applyNumberFormat="1" applyFont="1" applyFill="1" applyBorder="1" applyAlignment="1">
      <alignment horizontal="center" vertical="center"/>
    </xf>
    <xf numFmtId="0" fontId="8" fillId="4" borderId="9" xfId="14" applyFont="1" applyFill="1" applyBorder="1" applyAlignment="1">
      <alignment horizontal="center" vertical="center"/>
    </xf>
    <xf numFmtId="0" fontId="22" fillId="6" borderId="0" xfId="14" applyFont="1" applyFill="1" applyBorder="1" applyAlignment="1">
      <alignment horizontal="center" wrapText="1"/>
    </xf>
    <xf numFmtId="0" fontId="22" fillId="6" borderId="4" xfId="14" applyFont="1" applyFill="1" applyBorder="1" applyAlignment="1">
      <alignment horizontal="center"/>
    </xf>
    <xf numFmtId="0" fontId="8" fillId="4" borderId="10" xfId="14" applyFont="1" applyFill="1" applyBorder="1" applyAlignment="1">
      <alignment horizontal="center" vertical="center" wrapText="1"/>
    </xf>
    <xf numFmtId="49" fontId="8" fillId="4" borderId="0" xfId="14" applyNumberFormat="1" applyFont="1" applyFill="1" applyBorder="1" applyAlignment="1">
      <alignment horizontal="center" vertical="center" wrapText="1"/>
    </xf>
    <xf numFmtId="49" fontId="8" fillId="4" borderId="9" xfId="14" applyNumberFormat="1" applyFont="1" applyFill="1" applyBorder="1" applyAlignment="1">
      <alignment horizontal="center" vertical="center" wrapText="1"/>
    </xf>
    <xf numFmtId="49" fontId="8" fillId="4" borderId="10" xfId="14" applyNumberFormat="1" applyFont="1" applyFill="1" applyBorder="1" applyAlignment="1">
      <alignment horizontal="center" vertical="center"/>
    </xf>
    <xf numFmtId="17" fontId="8" fillId="4" borderId="10" xfId="14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top" wrapText="1"/>
    </xf>
    <xf numFmtId="49" fontId="8" fillId="4" borderId="0" xfId="12" applyNumberFormat="1" applyFont="1" applyFill="1" applyBorder="1" applyAlignment="1">
      <alignment horizontal="center" vertical="center" wrapText="1"/>
    </xf>
    <xf numFmtId="0" fontId="8" fillId="4" borderId="9" xfId="12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left" vertical="top" wrapText="1"/>
    </xf>
    <xf numFmtId="49" fontId="8" fillId="4" borderId="14" xfId="14" applyNumberFormat="1" applyFont="1" applyFill="1" applyBorder="1" applyAlignment="1">
      <alignment horizontal="center" vertical="center" wrapText="1"/>
    </xf>
    <xf numFmtId="49" fontId="8" fillId="4" borderId="9" xfId="12" applyNumberFormat="1" applyFont="1" applyFill="1" applyBorder="1" applyAlignment="1">
      <alignment horizontal="center" vertical="center" wrapText="1"/>
    </xf>
  </cellXfs>
  <cellStyles count="29">
    <cellStyle name="60% - akcent 1" xfId="1"/>
    <cellStyle name="Comma [0] 2" xfId="2"/>
    <cellStyle name="Comma 2" xfId="3"/>
    <cellStyle name="Millares" xfId="4" builtinId="3"/>
    <cellStyle name="Millares [0]" xfId="27" builtinId="6"/>
    <cellStyle name="Millares [0] 10" xfId="5"/>
    <cellStyle name="Millares [0] 2" xfId="6"/>
    <cellStyle name="Millares [0] 2 19" xfId="7"/>
    <cellStyle name="Millares [0] 3" xfId="8"/>
    <cellStyle name="Millares 14" xfId="9"/>
    <cellStyle name="Millares 2" xfId="10"/>
    <cellStyle name="No-definido" xfId="11"/>
    <cellStyle name="Normal" xfId="0" builtinId="0"/>
    <cellStyle name="Normal 10" xfId="12"/>
    <cellStyle name="Normal 17 2" xfId="13"/>
    <cellStyle name="Normal 2" xfId="14"/>
    <cellStyle name="Normal 2 2" xfId="15"/>
    <cellStyle name="Normal 2 2 2" xfId="16"/>
    <cellStyle name="Normal 3" xfId="17"/>
    <cellStyle name="Normal 4" xfId="18"/>
    <cellStyle name="Normal_graficos" xfId="19"/>
    <cellStyle name="Normal_operacional" xfId="20"/>
    <cellStyle name="Percent 2" xfId="21"/>
    <cellStyle name="Porcentaje" xfId="22" builtinId="5"/>
    <cellStyle name="Porcentaje 2" xfId="28"/>
    <cellStyle name="Porcentual 2" xfId="23"/>
    <cellStyle name="Porcentual 2 10" xfId="24"/>
    <cellStyle name="Porcentual 3" xfId="25"/>
    <cellStyle name="Porcentual 3 2" xfId="26"/>
  </cellStyles>
  <dxfs count="0"/>
  <tableStyles count="0" defaultTableStyle="TableStyleMedium2" defaultPivotStyle="PivotStyleMedium9"/>
  <colors>
    <mruColors>
      <color rgb="FFDCE6F2"/>
      <color rgb="FF0555FA"/>
      <color rgb="FF5799D5"/>
      <color rgb="FF2E74B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32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23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hilectra\Consolidaci&#243;n\Chile\09-2002\Consolidado%20Ch$%20Chilectra%202002_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FA\Pif\Bilanci\Bilancio%2031-12-2005\Tassi\INPU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Informaci&#243;n\Grupo%20Enersis\Consolidado%20Flujo%20Enersis%2006_2003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02-2006\Grupo%20IMV\Consolidado%20IMV%2002_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onsolidaci&#243;n%20Chile-Espa&#241;a\Soportes%20Chile-Espa&#241;a%202007\7%20Julio\Consolidado%20Ch$%2007-2007%20Endesa%20IFR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Modelo%20Informe%20Enersis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trol_Filiales\CFA\Pif\Bilanci\Bilancio%2031-12-2006\Tassi\Test%20di%20efficacia%20derivati%20su%20tassi%2031%2012%2006%20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ierre%20Chileno\Consolidacion\2007\12-2007\Grupo%20Enersis\Gaap%20Chileno%20a%20IFRS%2012-2007%20(version%20definitiva)\Grupo%20Endesa%20Chile\Consolidado%2012-2007%20Endesa%20Chile%20NIIF%20(sin%20Cemsa%20con%20hedging)%20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Documents%20and%20Settings\cl122501337\Escritorio\Informes%20Enersis\Informe%20Endesa%2012-2006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L1169~1\CONFIG~1\Temp\Directorio%20temporal%201%20para%201%202%20-%20Reporte%20BPC%20Cam%20Brasil%20Diciembre%202008%20-%20v%202.zip\1.2%20-%20Reporte%20BPC%20Cam%20Brasil%20Diciembre%202008%20-%20v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WINNT\perfiles\cl11872304k\Configuraci&#243;n%20local\Temp\ELIM%20ERES%20ES%20052005espa&#241;aEnde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Documents%20and%20Settings\cl12412770k\Configuraci&#243;n%20local\Archivos%20temporales%20de%20Internet\OLK3\diferencia%20de%20cambio%202004%20a%202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142511746/Configuraci&#243;n%20local/Archivos%20temporales%20de%20Internet/Content.Outlook/9DA5XMX6/Antecedentes/Vinculo%20notas%20Enersis%2012-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05303602\Configuraci&#243;n%20local\Archivos%20temporales%20de%20Internet\OLKC8\notas98\RIOVINCU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Consolidaci&#243;n\Grupos%20Endesa%20Brasil\Cierre%20Chileno\Consolidado%20Gaap%20Chileno\12-2005\Consolidado%20Ch$%2012-2005%20Endesa%20Brasil%20meses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Consolidaci&#243;n\Grupos%20Endesa%20Brasil\Cierre%20Chileno\Consolidado%20Gaap%20Chileno\12-2005\Consolidado%20Ch$%2012-2005%20Endesa%20Brasil%20meses%20v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g\informes\notas98\RIOVINC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solidacion\Endesa%20Chile\Cierre%20Chileno\Planillas%20Ch$%20consolidadas\12-2008\Flujo%20Grupo%20Endesa%2012-20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12-2005\Grupo%20Endesa\Consolidado%20Ch$%2012-2005%20Endesa%20V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ersis\gerfin\informe%20de%20deuda\consolidar\enersi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Informe%20Enersis%2009-2008%20(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notas98\RIOVINC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nando\fgc\respaldo\respaldo\FGC\CONTABILIDAD$EMP.EXT\(5)Enersis%20Investment\1999\(5)CMRES9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54144056\Mis%20documentos\Xime\Consolidaci&#243;n\Synapsis\Consolidaci&#243;n%20Synapsis\Consolidaci&#243;n%20Synapsis%2006-2007\Consolidado%20%20Synapsis%20$%2006_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Endesa\Consolidaci&#243;n%20Chile\08-2003\Consolidado%20Ch$%2007-2003%20Endes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gerfin\Informe%20de%20Deuda\Consolidar\Edelnor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ectra/Consolidaci&#243;n/Chile/09-2002/Consolidado%20Ch$%20Chilectra%202002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%20disco%20D\Endesa\Consolidaci&#243;n%20Chile\12-2008\Consolidado%20Ch$%2012-2008%20Ende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\disco%20d\Nuevo%20Paquete%20SVS\Planilla\Consolidado%20IFRS%20Chile%20Grupo%20Enersis%2003-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a&#241;o%202007\Endesa%20Brasil\Cierre%20Chileno\Consolidado%20Gaap%20Chileno\2007\12-2007\Consolidado%20Ch$%2012-2007%20Endesa%20Brasil_IFRS%20DEF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ontabilidad\Demostrativos\Eds%202006\12%20Diciembre%202006\VPP%20Endesa%2012-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54144056\Configuraci&#243;n%20local\Archivos%20temporales%20de%20Internet\OLK51\Flujo%20Grupo%20Endesa%20Brasil%2012-2006%20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Grupo%20Enersis\Cierre%20Chileno\Notas\2009\Nuevo%20formato\Antecedentes\Vinculo%20notas%20Enersis%2012-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1872304k\Configuraci&#243;n%20local\Archivos%20temporales%20de%20Internet\OLK4\Consolidado%20Ch$%2005-2005%20Ende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ANIM"/>
      <sheetName val="#¡REF"/>
      <sheetName val="LBO"/>
      <sheetName val="Impuestos Diferidos "/>
      <sheetName val="2208001001"/>
      <sheetName val="Efficiency"/>
      <sheetName val=""/>
      <sheetName val="Consolidado Ch$ Chilectra 200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cambi"/>
      <sheetName val="bond curves-n.u."/>
      <sheetName val="TermLocalVol"/>
      <sheetName val="SwaptionMatrices"/>
      <sheetName val="SwaptionMatrices living (2)"/>
      <sheetName val="SwaptionMatrices living"/>
      <sheetName val="Swp Matr +|- Vol"/>
      <sheetName val="WTI"/>
      <sheetName val="Fixing"/>
      <sheetName val="991203"/>
      <sheetName val="INPUT"/>
      <sheetName val="Var Preços"/>
      <sheetName val="Tabela de Parâmetros"/>
      <sheetName val="BETANIA"/>
      <sheetName val="EMGESA"/>
      <sheetName val="Copertina"/>
      <sheetName val="BAL"/>
      <sheetName val="Lead"/>
      <sheetName val="bond_curves-n_u_"/>
      <sheetName val="SwaptionMatrices_living_(2)"/>
      <sheetName val="SwaptionMatrices_living"/>
      <sheetName val="Swp_Matr_+|-_Vol"/>
      <sheetName val="Var_Preços"/>
      <sheetName val="Tabela_de_Parâmetros"/>
      <sheetName val="ANIM"/>
      <sheetName val="Proyecciones"/>
      <sheetName val="graficos"/>
      <sheetName val="Resultado"/>
      <sheetName val="Precios"/>
      <sheetName val="Dietas"/>
      <sheetName val="RLI"/>
      <sheetName val="Indices"/>
      <sheetName val="Costos de Distribución"/>
      <sheetName val="7_6"/>
      <sheetName val="Dic02"/>
      <sheetName val="#¡REF"/>
      <sheetName val="Datos spread"/>
      <sheetName val="Títulos"/>
      <sheetName val="Amortiz.Cuotas"/>
      <sheetName val="Codice COD"/>
      <sheetName val="Returns"/>
      <sheetName val="Estado de Resultado"/>
      <sheetName val="Codice_COD"/>
      <sheetName val="Estado_de_Resultado"/>
      <sheetName val="Plan2"/>
      <sheetName val="Index"/>
      <sheetName val="CMRESU99"/>
      <sheetName val="2.1 ESTADO RESULT."/>
      <sheetName val="References"/>
      <sheetName val="Deposito a Plazo"/>
      <sheetName val="data"/>
      <sheetName val="Leyenda"/>
      <sheetName val="SIMULT1"/>
      <sheetName val="Atividades Baremos"/>
      <sheetName val=""/>
      <sheetName val="bond_curves-n_u_1"/>
      <sheetName val="SwaptionMatrices_living_(2)1"/>
      <sheetName val="SwaptionMatrices_living1"/>
      <sheetName val="Swp_Matr_+|-_Vol1"/>
      <sheetName val="Var_Preços1"/>
      <sheetName val="Tabela_de_Parâmetros1"/>
      <sheetName val="Costos_de_Distribución"/>
      <sheetName val="Datos_spread"/>
      <sheetName val="Amortiz_Cuotas"/>
      <sheetName val="Codice_COD1"/>
      <sheetName val="Estado_de_Resultado1"/>
      <sheetName val="2_1_ESTADO_RESULT_"/>
      <sheetName val="Deposito_a_Plazo"/>
      <sheetName val=" AnexoOpDiv99"/>
      <sheetName val="GrafdivB"/>
      <sheetName val="ServDiv"/>
      <sheetName val="Ativo"/>
      <sheetName val="Exigível"/>
      <sheetName val="Hoja1"/>
      <sheetName val="Carga por ALIM"/>
      <sheetName val="Presentacion"/>
      <sheetName val="Serv Resumen de Inversiones"/>
      <sheetName val="Serv Magnitudes"/>
      <sheetName val="Serv Proyecto"/>
      <sheetName val="Serv res"/>
      <sheetName val="Serv flujos"/>
      <sheetName val="Europa Resumen de Inversiones"/>
      <sheetName val="NEEP Magnitudes"/>
      <sheetName val="NEEP RO"/>
      <sheetName val="NEEP Resumen de Inversiones"/>
      <sheetName val="NEEP RE"/>
      <sheetName val="NEEP SEIE"/>
      <sheetName val="NEEP Dx"/>
      <sheetName val="NEEP res"/>
      <sheetName val="NEEP flujos"/>
      <sheetName val="Europa Magnitudes"/>
      <sheetName val="Europa Francia"/>
      <sheetName val="Europa Gx"/>
      <sheetName val="Europa Renovables"/>
      <sheetName val="Europa Dx"/>
      <sheetName val="Europa Regas"/>
      <sheetName val="Europa res"/>
      <sheetName val="Europa flujos"/>
      <sheetName val="CONFIG"/>
      <sheetName val="NAVIGAZIONE"/>
      <sheetName val="Anagrafica Generale"/>
      <sheetName val="Max_D._Set_2002"/>
      <sheetName val="validaciones"/>
      <sheetName val="ctas diferido"/>
      <sheetName val="SNC-Nov 2009"/>
      <sheetName val="VST-Nov 2009"/>
      <sheetName val="bond_curves-n_u_2"/>
      <sheetName val="SwaptionMatrices_living_(2)2"/>
      <sheetName val="SwaptionMatrices_living2"/>
      <sheetName val="Swp_Matr_+|-_Vol2"/>
      <sheetName val="Var_Preços2"/>
      <sheetName val="Tabela_de_Parâmetros2"/>
      <sheetName val="Costos_de_Distribución1"/>
      <sheetName val="Datos_spread1"/>
      <sheetName val="Amortiz_Cuotas1"/>
      <sheetName val="Codice_COD2"/>
      <sheetName val="Estado_de_Resultado2"/>
      <sheetName val="2_1_ESTADO_RESULT_1"/>
      <sheetName val="Deposito_a_Plazo1"/>
      <sheetName val="Atividades_Baremos"/>
      <sheetName val="_AnexoOpDiv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Presentacion Flujo"/>
      <sheetName val="Detalle Otros cargos-abonos"/>
      <sheetName val="Detalle Otros Flujo"/>
      <sheetName val="Flujo  EERR"/>
      <sheetName val="SALDOS INICIALES"/>
      <sheetName val="dividendos"/>
      <sheetName val="Prestamos"/>
      <sheetName val="DETALLE DE SALDOS"/>
      <sheetName val="Datos spread"/>
      <sheetName val="Proyecciones"/>
      <sheetName val="FCaja"/>
      <sheetName val="bond curves-n.u."/>
      <sheetName val="Deposito a Plazo"/>
      <sheetName val="Indices"/>
      <sheetName val="Costos de Distribución"/>
      <sheetName val="Estado de Resultado"/>
      <sheetName val="Balance General"/>
      <sheetName val="#¡REF"/>
      <sheetName val="Oblig bco C P"/>
      <sheetName val="Prov  y 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Variación Balance General "/>
      <sheetName val="Variación Estado de Resultado"/>
      <sheetName val="BCE VS FLUJO"/>
      <sheetName val="EERR VS FLUJO"/>
      <sheetName val="Inversiones"/>
      <sheetName val="Interes Minoritarios"/>
      <sheetName val="Ctas. X C y P Relac"/>
      <sheetName val="Efectos en Resultado EERR"/>
      <sheetName val="Asientos Balance"/>
      <sheetName val="Asientos Resultados"/>
      <sheetName val="OT ING"/>
      <sheetName val="OT EGR"/>
      <sheetName val="EMPRESAS"/>
      <sheetName val="Cta Cte"/>
      <sheetName val="Efectos"/>
      <sheetName val="Ajuste Imptos"/>
      <sheetName val="bond curves-n.u."/>
      <sheetName val="BAL"/>
      <sheetName val="C_CCRR_ACT_ac"/>
      <sheetName val="C_CCRR_ACT_ac-1"/>
      <sheetName val="C_CCRR_UUNN_ac"/>
      <sheetName val="C_CCRR_UUNN_ac-1"/>
      <sheetName val="DATCO2"/>
      <sheetName val="C_SAG"/>
      <sheetName val="CONT"/>
      <sheetName val="Balance_General"/>
      <sheetName val="Estado_de_Resultado"/>
      <sheetName val="Estado_de_Resultado_(FECU)"/>
      <sheetName val="Variación_Balance_General_"/>
      <sheetName val="Variación_Estado_de_Resultado"/>
      <sheetName val="BCE_VS_FLUJO"/>
      <sheetName val="EERR_VS_FLUJO"/>
      <sheetName val="Interes_Minoritarios"/>
      <sheetName val="Ctas__X_C_y_P_Relac"/>
      <sheetName val="Efectos_en_Resultado_EERR"/>
      <sheetName val="Asientos_Balance"/>
      <sheetName val="Asientos_Resultados"/>
      <sheetName val="OT_ING"/>
      <sheetName val="OT_EGR"/>
      <sheetName val="Cta_Cte"/>
      <sheetName val="Ajuste_Imptos"/>
      <sheetName val="bond_curves-n_u_"/>
      <sheetName val="Detalle Otros Flujo"/>
      <sheetName val="HOJADECONSOLIDACION"/>
      <sheetName val="Datos spread"/>
      <sheetName val="Indices"/>
      <sheetName val="Costos de Distribución"/>
      <sheetName val="Consolidado IMV 02_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Activos Regulados"/>
      <sheetName val="Estado de Resultado"/>
      <sheetName val="Inversiones"/>
      <sheetName val="Ctas. X C y P relac"/>
      <sheetName val="Impuesto"/>
      <sheetName val="Filiales Nacionales"/>
      <sheetName val="Consolidado IFRS"/>
      <sheetName val="Interes Minoritario"/>
      <sheetName val="Conciliación"/>
      <sheetName val="Conciliación por ajustes"/>
      <sheetName val="Dividendos por pagar"/>
      <sheetName val="Participaciones"/>
      <sheetName val="Participaciones1"/>
      <sheetName val="Cuadratura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Datos"/>
      <sheetName val="Detalle Otros Flujo"/>
      <sheetName val="HOJADECONSOLIDACION"/>
      <sheetName val="Datos spr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Balance ant"/>
      <sheetName val="Balance (2)"/>
      <sheetName val="Variaciones Act"/>
      <sheetName val="Variaciones Pas"/>
      <sheetName val="RESULTADOS MENSUAL"/>
      <sheetName val="Resultados Fecu"/>
      <sheetName val="Resultados Segregados"/>
      <sheetName val="Comentarios EERR Anual"/>
      <sheetName val="flujo de efectivo"/>
      <sheetName val="Detalles Flujovv"/>
      <sheetName val="FLUJO IFRS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Balance General"/>
      <sheetName val="Detalle Otros Flujo"/>
      <sheetName val="HOJADECONSOLIDACION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nfigure"/>
      <sheetName val="Parameters"/>
      <sheetName val="Anagrafica hedging list"/>
      <sheetName val="Test di efficacia "/>
      <sheetName val="Test di efficacia (valori)"/>
      <sheetName val="Test di effic Spa no accollo"/>
      <sheetName val="Riepilogo AF PF Consolidato"/>
      <sheetName val="Riepilogo AF &amp; PF ENEL SPA"/>
      <sheetName val="tassi FFlib"/>
      <sheetName val="Riepilogo per Consolidato"/>
      <sheetName val="ENEL SpA"/>
      <sheetName val="Riepilogo per Contabilità"/>
      <sheetName val="Riepilogo per Contabilità check"/>
      <sheetName val="E DISTRIBUZIONE"/>
      <sheetName val="Dist cfh att non corr"/>
      <sheetName val="E DISTRIBUZIONE (con underl)"/>
      <sheetName val="E ENEL.IT"/>
      <sheetName val="E SOLE"/>
      <sheetName val="E Produzione"/>
      <sheetName val="E Produzione (con underl)"/>
      <sheetName val="E MARITZA"/>
      <sheetName val="SLOVENSKE ELEKTRARNE"/>
      <sheetName val="E UNION FENOSA"/>
      <sheetName val="Riepilogo per Società"/>
      <sheetName val="CONSOLIDATO per tipo derivato"/>
      <sheetName val="Riepilogo per Caggia"/>
      <sheetName val="Rng_Swap_T0"/>
      <sheetName val="Rng_CapFloor_T0"/>
      <sheetName val="Rng_Swaption_T0"/>
      <sheetName val="Rng_Loan_T0"/>
      <sheetName val="Rng_Hedging_T0"/>
      <sheetName val="portafoglio per Back Office"/>
      <sheetName val="SapCode_Prezzi"/>
      <sheetName val="% di consolidamento UFE"/>
      <sheetName val="Ratei BO"/>
      <sheetName val="anag dianos"/>
      <sheetName val="Rng_MM_T2"/>
      <sheetName val="Rng_MM_T1"/>
      <sheetName val="Rng_MM_T3"/>
      <sheetName val="Rng_MM_T4"/>
      <sheetName val="CheckFailed"/>
      <sheetName val="CAT"/>
      <sheetName val="Summary Budget"/>
      <sheetName val="FCaja"/>
      <sheetName val="Bce Brasil"/>
      <sheetName val="FLUJO IFRS"/>
      <sheetName val="EFE año Ant"/>
      <sheetName val="AGBAR-TRIM"/>
      <sheetName val="Análisis 2001"/>
      <sheetName val="Precios"/>
      <sheetName val="Datos"/>
      <sheetName val="Estado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NEXTDATEFROM</v>
          </cell>
          <cell r="CG1" t="str">
            <v>NEXTDATETO</v>
          </cell>
          <cell r="CH1" t="str">
            <v>NEXTPAYMENTDATE</v>
          </cell>
          <cell r="CI1" t="str">
            <v>NEXTOUTSTANDING</v>
          </cell>
          <cell r="CJ1" t="str">
            <v>NEXTCAP</v>
          </cell>
          <cell r="CK1" t="str">
            <v>NEXTFLOOR</v>
          </cell>
        </row>
        <row r="2">
          <cell r="A2" t="str">
            <v>UFE_CF 10</v>
          </cell>
          <cell r="B2" t="str">
            <v>0000003895</v>
          </cell>
          <cell r="C2">
            <v>37568</v>
          </cell>
          <cell r="D2" t="str">
            <v>E UNION FENOSA</v>
          </cell>
          <cell r="E2" t="str">
            <v>BANESTO</v>
          </cell>
          <cell r="F2">
            <v>0</v>
          </cell>
          <cell r="G2" t="str">
            <v>StdOTC_0000003895</v>
          </cell>
          <cell r="H2" t="str">
            <v>CAP_FLOOR</v>
          </cell>
          <cell r="I2">
            <v>37651</v>
          </cell>
          <cell r="J2">
            <v>40892</v>
          </cell>
          <cell r="K2">
            <v>1</v>
          </cell>
          <cell r="L2" t="str">
            <v>EUR</v>
          </cell>
          <cell r="M2" t="str">
            <v>Cap Amortising every 6 months</v>
          </cell>
          <cell r="N2" t="str">
            <v>Euro</v>
          </cell>
          <cell r="O2" t="str">
            <v>NA</v>
          </cell>
          <cell r="P2" t="str">
            <v>NA</v>
          </cell>
          <cell r="Q2" t="str">
            <v>NA</v>
          </cell>
          <cell r="R2" t="str">
            <v>NA</v>
          </cell>
          <cell r="S2" t="str">
            <v>Buy Cap</v>
          </cell>
          <cell r="T2" t="str">
            <v>NA</v>
          </cell>
          <cell r="U2" t="str">
            <v>EUR</v>
          </cell>
          <cell r="V2" t="str">
            <v>NA</v>
          </cell>
          <cell r="W2" t="str">
            <v>NA</v>
          </cell>
          <cell r="X2" t="str">
            <v>Altro</v>
          </cell>
          <cell r="Y2" t="str">
            <v>In Advance</v>
          </cell>
          <cell r="Z2" t="str">
            <v>NA</v>
          </cell>
          <cell r="AA2" t="str">
            <v>M/L termine</v>
          </cell>
          <cell r="AC2" t="str">
            <v>CLegCAP_FLOOR</v>
          </cell>
          <cell r="AD2">
            <v>0</v>
          </cell>
          <cell r="AE2">
            <v>0</v>
          </cell>
          <cell r="AL2" t="str">
            <v>Not refundable</v>
          </cell>
          <cell r="AM2" t="str">
            <v>INTERC</v>
          </cell>
          <cell r="AN2" t="str">
            <v>TERZI</v>
          </cell>
          <cell r="AO2">
            <v>9800000</v>
          </cell>
          <cell r="AP2">
            <v>9800000</v>
          </cell>
          <cell r="AQ2">
            <v>39082</v>
          </cell>
          <cell r="AR2">
            <v>1.0857106341199102E-3</v>
          </cell>
          <cell r="AS2">
            <v>1.0857106341199102E-3</v>
          </cell>
          <cell r="AT2">
            <v>0</v>
          </cell>
          <cell r="AU2">
            <v>10639.964214375101</v>
          </cell>
          <cell r="AV2">
            <v>10639.964214375101</v>
          </cell>
          <cell r="AW2">
            <v>0</v>
          </cell>
          <cell r="AX2">
            <v>1773.1500363256105</v>
          </cell>
          <cell r="AY2">
            <v>1773.1500363256105</v>
          </cell>
          <cell r="AZ2">
            <v>0</v>
          </cell>
          <cell r="BA2">
            <v>3.5950186799501904</v>
          </cell>
          <cell r="BB2">
            <v>0</v>
          </cell>
          <cell r="BC2">
            <v>6</v>
          </cell>
          <cell r="BF2">
            <v>4.1180000000000001E-2</v>
          </cell>
          <cell r="BG2">
            <v>4.1149999999999999E-2</v>
          </cell>
          <cell r="BH2">
            <v>4.1162410958904105E-2</v>
          </cell>
          <cell r="BI2">
            <v>40180</v>
          </cell>
          <cell r="BJ2">
            <v>40545</v>
          </cell>
          <cell r="BK2">
            <v>0.11714900048969801</v>
          </cell>
          <cell r="BL2">
            <v>0</v>
          </cell>
          <cell r="BO2">
            <v>114.80602047990401</v>
          </cell>
          <cell r="BP2">
            <v>19.132423312976002</v>
          </cell>
          <cell r="BQ2" t="str">
            <v>EURIBOR6M</v>
          </cell>
          <cell r="BR2" t="str">
            <v>actual/360</v>
          </cell>
          <cell r="BS2">
            <v>39066</v>
          </cell>
          <cell r="BT2">
            <v>39248</v>
          </cell>
          <cell r="BU2">
            <v>6600000</v>
          </cell>
          <cell r="BV2">
            <v>6600000</v>
          </cell>
          <cell r="BW2">
            <v>6600000</v>
          </cell>
          <cell r="BX2">
            <v>1099890</v>
          </cell>
          <cell r="BY2">
            <v>184088</v>
          </cell>
          <cell r="BZ2">
            <v>1</v>
          </cell>
          <cell r="CA2">
            <v>0</v>
          </cell>
          <cell r="CB2">
            <v>773183.40323200705</v>
          </cell>
          <cell r="CC2">
            <v>6600000</v>
          </cell>
          <cell r="CD2">
            <v>773183.40323200705</v>
          </cell>
          <cell r="CE2" t="str">
            <v>0</v>
          </cell>
          <cell r="CF2">
            <v>39248</v>
          </cell>
          <cell r="CG2">
            <v>39433</v>
          </cell>
          <cell r="CH2">
            <v>39433</v>
          </cell>
          <cell r="CI2">
            <v>6200000.0000000019</v>
          </cell>
          <cell r="CJ2">
            <v>0.05</v>
          </cell>
        </row>
        <row r="3">
          <cell r="A3" t="str">
            <v>UFE_CF 14</v>
          </cell>
          <cell r="B3" t="str">
            <v>0000003896</v>
          </cell>
          <cell r="C3">
            <v>37454</v>
          </cell>
          <cell r="D3" t="str">
            <v>E UNION FENOSA</v>
          </cell>
          <cell r="E3" t="str">
            <v>LA CAIXA</v>
          </cell>
          <cell r="F3">
            <v>0</v>
          </cell>
          <cell r="G3" t="str">
            <v>StdOTC_0000003896</v>
          </cell>
          <cell r="H3" t="str">
            <v>COLLAR</v>
          </cell>
          <cell r="I3">
            <v>37521</v>
          </cell>
          <cell r="J3">
            <v>39345</v>
          </cell>
          <cell r="K3">
            <v>1</v>
          </cell>
          <cell r="L3" t="str">
            <v>EUR</v>
          </cell>
          <cell r="M3" t="str">
            <v>Amortising every 6 months</v>
          </cell>
          <cell r="N3" t="str">
            <v>Euro</v>
          </cell>
          <cell r="O3" t="str">
            <v>NA</v>
          </cell>
          <cell r="P3" t="str">
            <v>NA</v>
          </cell>
          <cell r="Q3" t="str">
            <v>NA</v>
          </cell>
          <cell r="R3" t="str">
            <v>NA</v>
          </cell>
          <cell r="S3" t="str">
            <v>Buy collar</v>
          </cell>
          <cell r="T3" t="str">
            <v>NA</v>
          </cell>
          <cell r="U3" t="str">
            <v>EUR</v>
          </cell>
          <cell r="V3" t="str">
            <v>NA</v>
          </cell>
          <cell r="W3" t="str">
            <v>NA</v>
          </cell>
          <cell r="X3" t="str">
            <v>Altro</v>
          </cell>
          <cell r="Y3" t="str">
            <v>In Advance</v>
          </cell>
          <cell r="Z3" t="str">
            <v>NA</v>
          </cell>
          <cell r="AA3" t="str">
            <v>M/L termine</v>
          </cell>
          <cell r="AC3" t="str">
            <v>CLegCOLLAR</v>
          </cell>
          <cell r="AD3">
            <v>0</v>
          </cell>
          <cell r="AE3">
            <v>0</v>
          </cell>
          <cell r="AL3" t="str">
            <v>Not refundable</v>
          </cell>
          <cell r="AM3" t="str">
            <v>INTERC</v>
          </cell>
          <cell r="AN3" t="str">
            <v>TERZI</v>
          </cell>
          <cell r="AO3">
            <v>20760000</v>
          </cell>
          <cell r="AP3">
            <v>20760000</v>
          </cell>
          <cell r="AQ3">
            <v>39082</v>
          </cell>
          <cell r="AR3">
            <v>-4.2775762399125805E-8</v>
          </cell>
          <cell r="AS3">
            <v>-4.2775762399125805E-8</v>
          </cell>
          <cell r="AT3">
            <v>0</v>
          </cell>
          <cell r="AU3">
            <v>-0.88802482740585209</v>
          </cell>
          <cell r="AV3">
            <v>-0.88802482740585209</v>
          </cell>
          <cell r="AW3">
            <v>0</v>
          </cell>
          <cell r="AX3">
            <v>-8.8802482740585206E-2</v>
          </cell>
          <cell r="AY3">
            <v>-8.8802482740585206E-2</v>
          </cell>
          <cell r="AZ3">
            <v>0</v>
          </cell>
          <cell r="BA3">
            <v>0.69254184133650298</v>
          </cell>
          <cell r="BB3">
            <v>0</v>
          </cell>
          <cell r="BC3">
            <v>6</v>
          </cell>
          <cell r="BF3">
            <v>4.1209999999999997E-2</v>
          </cell>
          <cell r="BG3">
            <v>4.1209999999999997E-2</v>
          </cell>
          <cell r="BH3">
            <v>4.1209999999999997E-2</v>
          </cell>
          <cell r="BI3">
            <v>39815</v>
          </cell>
          <cell r="BJ3">
            <v>39815</v>
          </cell>
          <cell r="BK3">
            <v>3.13593232901186E-4</v>
          </cell>
          <cell r="BL3">
            <v>0</v>
          </cell>
          <cell r="BO3">
            <v>0.65101955150286195</v>
          </cell>
          <cell r="BP3">
            <v>6.5101955150286203E-2</v>
          </cell>
          <cell r="BQ3" t="str">
            <v>EURIBOR6M</v>
          </cell>
          <cell r="BR3" t="str">
            <v>actual/360</v>
          </cell>
          <cell r="BS3">
            <v>38980</v>
          </cell>
          <cell r="BT3">
            <v>39161</v>
          </cell>
          <cell r="BU3">
            <v>14372308</v>
          </cell>
          <cell r="BV3">
            <v>14372308</v>
          </cell>
          <cell r="BW3">
            <v>14372308</v>
          </cell>
          <cell r="BX3">
            <v>1437230.8</v>
          </cell>
          <cell r="BY3">
            <v>184089</v>
          </cell>
          <cell r="BZ3">
            <v>1</v>
          </cell>
          <cell r="CA3">
            <v>0</v>
          </cell>
          <cell r="CB3">
            <v>4507.0585299715794</v>
          </cell>
          <cell r="CC3">
            <v>14372308</v>
          </cell>
          <cell r="CD3">
            <v>4507.0585299715794</v>
          </cell>
          <cell r="CE3" t="str">
            <v>0</v>
          </cell>
          <cell r="CF3">
            <v>39161</v>
          </cell>
          <cell r="CG3">
            <v>39345</v>
          </cell>
          <cell r="CH3">
            <v>39345</v>
          </cell>
          <cell r="CI3">
            <v>13573846.000000004</v>
          </cell>
          <cell r="CJ3">
            <v>0.06</v>
          </cell>
          <cell r="CK3">
            <v>3.5000000000000003E-2</v>
          </cell>
        </row>
        <row r="4">
          <cell r="A4" t="str">
            <v>UFE_CF 17</v>
          </cell>
          <cell r="B4" t="str">
            <v>0000004122</v>
          </cell>
          <cell r="C4">
            <v>38680</v>
          </cell>
          <cell r="D4" t="str">
            <v>E UNION FENOSA</v>
          </cell>
          <cell r="E4" t="str">
            <v>SOC GEN</v>
          </cell>
          <cell r="F4">
            <v>0</v>
          </cell>
          <cell r="G4" t="str">
            <v>StdOTC_0000004122</v>
          </cell>
          <cell r="H4" t="str">
            <v>COLLAR</v>
          </cell>
          <cell r="I4">
            <v>38898</v>
          </cell>
          <cell r="J4">
            <v>41820</v>
          </cell>
          <cell r="K4">
            <v>1</v>
          </cell>
          <cell r="L4" t="str">
            <v>EUR</v>
          </cell>
          <cell r="M4" t="str">
            <v>Collar step up</v>
          </cell>
          <cell r="N4" t="str">
            <v>Euro</v>
          </cell>
          <cell r="O4" t="str">
            <v>NA</v>
          </cell>
          <cell r="P4" t="str">
            <v>NA</v>
          </cell>
          <cell r="Q4" t="str">
            <v>NA</v>
          </cell>
          <cell r="R4" t="str">
            <v>NA</v>
          </cell>
          <cell r="S4" t="str">
            <v>Buy collar</v>
          </cell>
          <cell r="T4" t="str">
            <v>NA</v>
          </cell>
          <cell r="U4" t="str">
            <v>EUR</v>
          </cell>
          <cell r="V4" t="str">
            <v>NA</v>
          </cell>
          <cell r="W4" t="str">
            <v>NA</v>
          </cell>
          <cell r="X4" t="str">
            <v>Altro</v>
          </cell>
          <cell r="Y4" t="str">
            <v>In Advance</v>
          </cell>
          <cell r="Z4" t="str">
            <v>NA</v>
          </cell>
          <cell r="AA4" t="str">
            <v>M/L termine</v>
          </cell>
          <cell r="AC4" t="str">
            <v>CLegCOLLAR</v>
          </cell>
          <cell r="AD4">
            <v>0</v>
          </cell>
          <cell r="AE4">
            <v>0</v>
          </cell>
          <cell r="AL4" t="str">
            <v>Not refundable</v>
          </cell>
          <cell r="AM4" t="str">
            <v>INTERC</v>
          </cell>
          <cell r="AN4" t="str">
            <v>TERZI</v>
          </cell>
          <cell r="AO4">
            <v>29387676.32</v>
          </cell>
          <cell r="AP4">
            <v>29387676.32</v>
          </cell>
          <cell r="AQ4">
            <v>39082</v>
          </cell>
          <cell r="AR4">
            <v>1.01423135429035E-2</v>
          </cell>
          <cell r="AS4">
            <v>1.01423135429035E-2</v>
          </cell>
          <cell r="AT4">
            <v>0</v>
          </cell>
          <cell r="AU4">
            <v>298059.02753480006</v>
          </cell>
          <cell r="AV4">
            <v>298059.02753480006</v>
          </cell>
          <cell r="AW4">
            <v>0</v>
          </cell>
          <cell r="AX4">
            <v>149029.5137674</v>
          </cell>
          <cell r="AY4">
            <v>149029.5137674</v>
          </cell>
          <cell r="AZ4">
            <v>0</v>
          </cell>
          <cell r="BA4">
            <v>6.4276282503290894</v>
          </cell>
          <cell r="BB4">
            <v>0</v>
          </cell>
          <cell r="BC4">
            <v>6</v>
          </cell>
          <cell r="BF4">
            <v>4.1189999999999997E-2</v>
          </cell>
          <cell r="BG4">
            <v>4.129E-2</v>
          </cell>
          <cell r="BH4">
            <v>4.1231643835616401E-2</v>
          </cell>
          <cell r="BI4">
            <v>41276</v>
          </cell>
          <cell r="BJ4">
            <v>41641</v>
          </cell>
          <cell r="BK4">
            <v>0.44271555532995299</v>
          </cell>
          <cell r="BL4">
            <v>0</v>
          </cell>
          <cell r="BO4">
            <v>1301.03814418657</v>
          </cell>
          <cell r="BP4">
            <v>650.51907209328499</v>
          </cell>
          <cell r="BQ4" t="str">
            <v>EURIBOR6M</v>
          </cell>
          <cell r="BR4" t="str">
            <v>actual/360</v>
          </cell>
          <cell r="BS4">
            <v>39080</v>
          </cell>
          <cell r="BT4">
            <v>39262</v>
          </cell>
          <cell r="BU4">
            <v>42040944.9500001</v>
          </cell>
          <cell r="BV4">
            <v>42040944.9500001</v>
          </cell>
          <cell r="BW4">
            <v>42040944.9500001</v>
          </cell>
          <cell r="BX4">
            <v>21020472.47500005</v>
          </cell>
          <cell r="BY4">
            <v>184315</v>
          </cell>
          <cell r="BZ4">
            <v>1</v>
          </cell>
          <cell r="CA4">
            <v>0</v>
          </cell>
          <cell r="CB4">
            <v>18612180.290135302</v>
          </cell>
          <cell r="CC4">
            <v>42040944.9500001</v>
          </cell>
          <cell r="CD4">
            <v>18612180.290135302</v>
          </cell>
          <cell r="CE4" t="str">
            <v>0</v>
          </cell>
          <cell r="CF4">
            <v>39262</v>
          </cell>
          <cell r="CG4">
            <v>39447</v>
          </cell>
          <cell r="CH4">
            <v>39447</v>
          </cell>
          <cell r="CI4">
            <v>45864077.470000118</v>
          </cell>
          <cell r="CJ4">
            <v>0.04</v>
          </cell>
          <cell r="CK4">
            <v>2.4500000000000001E-2</v>
          </cell>
        </row>
        <row r="5">
          <cell r="A5" t="str">
            <v>UFE_CF18</v>
          </cell>
          <cell r="B5" t="str">
            <v>0000004123</v>
          </cell>
          <cell r="C5">
            <v>38680</v>
          </cell>
          <cell r="D5" t="str">
            <v>E UNION FENOSA</v>
          </cell>
          <cell r="E5" t="str">
            <v>SANTANDER CENTRAL HISPANO</v>
          </cell>
          <cell r="F5">
            <v>0</v>
          </cell>
          <cell r="G5" t="str">
            <v>StdOTC_0000004123</v>
          </cell>
          <cell r="H5" t="str">
            <v>COLLAR</v>
          </cell>
          <cell r="I5">
            <v>38898</v>
          </cell>
          <cell r="J5">
            <v>41820</v>
          </cell>
          <cell r="K5">
            <v>1</v>
          </cell>
          <cell r="L5" t="str">
            <v>EUR</v>
          </cell>
          <cell r="M5" t="str">
            <v>Collar step up</v>
          </cell>
          <cell r="N5" t="str">
            <v>Euro</v>
          </cell>
          <cell r="O5" t="str">
            <v>NA</v>
          </cell>
          <cell r="P5" t="str">
            <v>NA</v>
          </cell>
          <cell r="Q5" t="str">
            <v>NA</v>
          </cell>
          <cell r="R5" t="str">
            <v>NA</v>
          </cell>
          <cell r="S5" t="str">
            <v>Buy collar</v>
          </cell>
          <cell r="T5" t="str">
            <v>NA</v>
          </cell>
          <cell r="U5" t="str">
            <v>EUR</v>
          </cell>
          <cell r="V5" t="str">
            <v>NA</v>
          </cell>
          <cell r="W5" t="str">
            <v>NA</v>
          </cell>
          <cell r="X5" t="str">
            <v>Altro</v>
          </cell>
          <cell r="Y5" t="str">
            <v>In Advance</v>
          </cell>
          <cell r="Z5" t="str">
            <v>NA</v>
          </cell>
          <cell r="AA5" t="str">
            <v>M/L termine</v>
          </cell>
          <cell r="AC5" t="str">
            <v>CLegCOLLAR</v>
          </cell>
          <cell r="AD5">
            <v>0</v>
          </cell>
          <cell r="AE5">
            <v>0</v>
          </cell>
          <cell r="AL5" t="str">
            <v>Not refundable</v>
          </cell>
          <cell r="AM5" t="str">
            <v>INTERC</v>
          </cell>
          <cell r="AN5" t="str">
            <v>TERZI</v>
          </cell>
          <cell r="AO5">
            <v>29387676.32</v>
          </cell>
          <cell r="AP5">
            <v>29387676.32</v>
          </cell>
          <cell r="AQ5">
            <v>39082</v>
          </cell>
          <cell r="AR5">
            <v>1.01423135429035E-2</v>
          </cell>
          <cell r="AS5">
            <v>1.01423135429035E-2</v>
          </cell>
          <cell r="AT5">
            <v>0</v>
          </cell>
          <cell r="AU5">
            <v>298059.02753480006</v>
          </cell>
          <cell r="AV5">
            <v>298059.02753480006</v>
          </cell>
          <cell r="AW5">
            <v>0</v>
          </cell>
          <cell r="AX5">
            <v>149029.5137674</v>
          </cell>
          <cell r="AY5">
            <v>149029.5137674</v>
          </cell>
          <cell r="AZ5">
            <v>0</v>
          </cell>
          <cell r="BA5">
            <v>6.4276282503290894</v>
          </cell>
          <cell r="BB5">
            <v>0</v>
          </cell>
          <cell r="BC5">
            <v>6</v>
          </cell>
          <cell r="BF5">
            <v>4.1189999999999997E-2</v>
          </cell>
          <cell r="BG5">
            <v>4.129E-2</v>
          </cell>
          <cell r="BH5">
            <v>4.1231643835616401E-2</v>
          </cell>
          <cell r="BI5">
            <v>41276</v>
          </cell>
          <cell r="BJ5">
            <v>41641</v>
          </cell>
          <cell r="BK5">
            <v>0.44271555532995299</v>
          </cell>
          <cell r="BL5">
            <v>0</v>
          </cell>
          <cell r="BO5">
            <v>1301.03814418657</v>
          </cell>
          <cell r="BP5">
            <v>650.51907209328499</v>
          </cell>
          <cell r="BQ5" t="str">
            <v>EURIBOR6M</v>
          </cell>
          <cell r="BR5" t="str">
            <v>actual/360</v>
          </cell>
          <cell r="BS5">
            <v>39080</v>
          </cell>
          <cell r="BT5">
            <v>39262</v>
          </cell>
          <cell r="BU5">
            <v>42040944.9500001</v>
          </cell>
          <cell r="BV5">
            <v>42040944.9500001</v>
          </cell>
          <cell r="BW5">
            <v>42040944.9500001</v>
          </cell>
          <cell r="BX5">
            <v>21020472.47500005</v>
          </cell>
          <cell r="BY5">
            <v>184316</v>
          </cell>
          <cell r="BZ5">
            <v>1</v>
          </cell>
          <cell r="CA5">
            <v>0</v>
          </cell>
          <cell r="CB5">
            <v>18612180.290135302</v>
          </cell>
          <cell r="CC5">
            <v>42040944.9500001</v>
          </cell>
          <cell r="CD5">
            <v>18612180.290135302</v>
          </cell>
          <cell r="CE5" t="str">
            <v>0</v>
          </cell>
          <cell r="CF5">
            <v>39262</v>
          </cell>
          <cell r="CG5">
            <v>39447</v>
          </cell>
          <cell r="CH5">
            <v>39447</v>
          </cell>
          <cell r="CI5">
            <v>45864077.470000118</v>
          </cell>
          <cell r="CJ5">
            <v>0.04</v>
          </cell>
          <cell r="CK5">
            <v>2.4500000000000001E-2</v>
          </cell>
        </row>
      </sheetData>
      <sheetData sheetId="29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STRIKE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 (NIIF)"/>
      <sheetName val="Balance General"/>
      <sheetName val="Estado de Resultado (FECU)"/>
      <sheetName val="bce"/>
      <sheetName val="diferencias gaap"/>
      <sheetName val="Ajustes"/>
      <sheetName val="Reclasif"/>
      <sheetName val="Formato Bce PPT"/>
      <sheetName val="Formato EERR PPT"/>
      <sheetName val="Reclasif (2)"/>
      <sheetName val="Precios de Nudo"/>
      <sheetName val="Exámen de Patrim."/>
      <sheetName val="Summary Budget"/>
      <sheetName val="Rng_CapFloor_T0"/>
      <sheetName val="Rng_Swaption_T0"/>
      <sheetName val="Datos"/>
      <sheetName val="VENTAS"/>
      <sheetName val="criterio"/>
      <sheetName val="Impuestos Diferidos "/>
      <sheetName val="CMRESU99"/>
      <sheetName val="Estado de Resultado"/>
      <sheetName val="bond curves-n.u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Activo"/>
      <sheetName val="Pasivo"/>
      <sheetName val="Variaciones Act"/>
      <sheetName val="Variaciones Pas"/>
      <sheetName val="EERR"/>
      <sheetName val="Resultados Segregados"/>
      <sheetName val="Resultados Fecu"/>
      <sheetName val="Comentarios EERR Anual"/>
      <sheetName val="Hoja1"/>
      <sheetName val="flujo de efectivo "/>
      <sheetName val="Detalles Flujo"/>
      <sheetName val="Inversiones"/>
      <sheetName val="Mayor-Menor valor"/>
      <sheetName val="Patrimonio"/>
      <sheetName val="ROI"/>
      <sheetName val="Ebitda"/>
      <sheetName val="Interes minoritari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"/>
      <sheetName val="Presentación"/>
      <sheetName val="Gráficos"/>
      <sheetName val="TC"/>
      <sheetName val="Factores"/>
      <sheetName val="Estado de Resultado"/>
      <sheetName val="Balance General"/>
      <sheetName val="Precios de Nudo"/>
      <sheetName val="Summary Budget"/>
      <sheetName val="Exámen de Patrim."/>
      <sheetName val="Impuestos Diferidos "/>
      <sheetName val="Rng_CapFloor_T0"/>
      <sheetName val="Rng_Swaption_T0"/>
      <sheetName val="introduc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4">
          <cell r="A4">
            <v>39082</v>
          </cell>
        </row>
        <row r="8">
          <cell r="V8">
            <v>0</v>
          </cell>
          <cell r="X8">
            <v>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PROPS##"/>
      <sheetName val="INICIO"/>
      <sheetName val="RESUMEN"/>
      <sheetName val="VALIDACIONES"/>
      <sheetName val="1"/>
      <sheetName val="1A"/>
      <sheetName val="2"/>
      <sheetName val="3"/>
      <sheetName val="3A"/>
      <sheetName val="4"/>
      <sheetName val="4A"/>
      <sheetName val="5"/>
      <sheetName val="6"/>
      <sheetName val="6A"/>
      <sheetName val="7"/>
      <sheetName val="8"/>
      <sheetName val="8A"/>
      <sheetName val="9"/>
      <sheetName val="10"/>
      <sheetName val="11"/>
      <sheetName val="12"/>
      <sheetName val="12A"/>
      <sheetName val="13"/>
      <sheetName val="14"/>
      <sheetName val="15"/>
      <sheetName val="16"/>
      <sheetName val="17"/>
      <sheetName val="18"/>
      <sheetName val="19"/>
      <sheetName val="20"/>
      <sheetName val="Meta_Data"/>
      <sheetName val="Estado de Resultado"/>
      <sheetName val="VENTAS"/>
      <sheetName val="Precios"/>
      <sheetName val="EERR ISAPRES ABIERTAS"/>
      <sheetName val="Costos de Distribución"/>
      <sheetName val="Indices"/>
      <sheetName val="AI-4"/>
      <sheetName val="AI-11 Multas"/>
      <sheetName val="AII-3 Pat. Trib"/>
      <sheetName val="Consolidado"/>
      <sheetName val="PRO10_F"/>
      <sheetName val="PRO_STS"/>
      <sheetName val="Inicio Análisis Cuentas"/>
      <sheetName val="AD Invers"/>
      <sheetName val="Detalle Otros Flujo"/>
      <sheetName val="HOJADECONSOLIDACION"/>
      <sheetName val="Bce Brasil"/>
      <sheetName val="FLUJO IFRS"/>
      <sheetName val="EFE año 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E15" t="str">
            <v>EEFF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"/>
      <sheetName val="NO CUADRA"/>
      <sheetName val="Cruce"/>
      <sheetName val="Validador"/>
      <sheetName val="empresas"/>
      <sheetName val="B DATOS"/>
      <sheetName val="ELIMINACIÓN"/>
      <sheetName val="QUEDAN"/>
      <sheetName val="CALCULOS"/>
      <sheetName val="0"/>
      <sheetName val="15a"/>
      <sheetName val="Macro"/>
      <sheetName val="20"/>
      <sheetName val="RESUMEN"/>
      <sheetName val="Flujo fondos indiv"/>
      <sheetName val="Consolidado"/>
      <sheetName val="PRO10_F"/>
      <sheetName val="PRO_STS"/>
      <sheetName val="31.03.99"/>
      <sheetName val="Diferidos"/>
      <sheetName val="VENTAS"/>
      <sheetName val="Pencahue"/>
      <sheetName val="Hoja1"/>
      <sheetName val="fechas"/>
    </sheetNames>
    <sheetDataSet>
      <sheetData sheetId="0" refreshError="1"/>
      <sheetData sheetId="1" refreshError="1">
        <row r="2">
          <cell r="A2" t="str">
            <v>Grupo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50</v>
          </cell>
          <cell r="W2">
            <v>99</v>
          </cell>
        </row>
        <row r="3">
          <cell r="A3" t="str">
            <v>efectos con empresa</v>
          </cell>
          <cell r="B3" t="e">
            <v>#N/A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V3" t="e">
            <v>#N/A</v>
          </cell>
          <cell r="W3" t="e">
            <v>#N/A</v>
          </cell>
        </row>
        <row r="4">
          <cell r="A4" t="str">
            <v>Empresa informante</v>
          </cell>
        </row>
        <row r="5">
          <cell r="A5" t="str">
            <v>Enersis S.A.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Chilectra S.A.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Cia A. Multiser.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Diprel S.A.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Synapsis S.A.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Rio Maipo S.A.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Inm. M. Velasco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Endesa S.A.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Edesur S.A.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Cerj S.A.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 Puerto S.A.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E. International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Interocean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Luz de Bogotá S.A.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Distrilima S.A.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E. Investment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E.E. de Panama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Investluz S.A.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A Cordillera S.A.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E. Bs. Aires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RESTO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¿Otros?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X2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erencia de cambio"/>
      <sheetName val="Correccion monetaria"/>
      <sheetName val="Resumen"/>
      <sheetName val="Hedging"/>
      <sheetName val="Proyecciones"/>
      <sheetName val="Patrimonio"/>
      <sheetName val="CELULOSA $"/>
      <sheetName val="Deposito a Plazo"/>
      <sheetName val="Total Gral2003"/>
      <sheetName val="Por Suc 2003"/>
      <sheetName val="Por Suc 2003 (ind)"/>
      <sheetName val="Por Suc 2003 (col)"/>
      <sheetName val="NO CUADRA"/>
      <sheetName val="Flujo fondos indiv"/>
      <sheetName val="Datos"/>
      <sheetName val="BALANCE "/>
      <sheetName val="empr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Balance General"/>
      <sheetName val="Estado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NO CUADRA"/>
      <sheetName val="PARAM"/>
      <sheetName val="CELULOSA $"/>
      <sheetName val="Resumen"/>
      <sheetName val="Balance General"/>
      <sheetName val="Estado de Resultado"/>
      <sheetName val="Input"/>
      <sheetName val="Tributario_A25_1.1"/>
      <sheetName val="Base Datos"/>
      <sheetName val="VENTAS"/>
      <sheetName val="Resultados"/>
      <sheetName val="Ctas_Ctes"/>
      <sheetName val="Cliente"/>
      <sheetName val="Precios"/>
      <sheetName val="Parámetros"/>
      <sheetName val="Asesoria RRHH"/>
      <sheetName val="Axe_D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Resumen"/>
      <sheetName val="Forestal Chile S. A."/>
      <sheetName val="Oblig bco C P"/>
      <sheetName val="Prov  y Cast"/>
      <sheetName val="Proyecciones"/>
      <sheetName val="Datos del préstamo"/>
      <sheetName val="CELULOSA $"/>
      <sheetName val="Activo Por Familia"/>
      <sheetName val="NO CUADRA"/>
      <sheetName val="Foglio3"/>
      <sheetName val="PARAM"/>
      <sheetName val="Patrimonio"/>
      <sheetName val="Deposito a Plazo"/>
      <sheetName val="Feuil1"/>
      <sheetName val="BAL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Foglio3"/>
      <sheetName val="BAL"/>
      <sheetName val="Parametri"/>
      <sheetName val="Oblig bco C P"/>
      <sheetName val="Prov  y Cast"/>
      <sheetName val="Balance_General"/>
      <sheetName val="Estado_de_Resultado"/>
      <sheetName val="Estado_de_Resultado_(FECU)"/>
      <sheetName val="Asientos_eliminación"/>
      <sheetName val="Int__Minor_"/>
      <sheetName val="Dividendos_por_pagar"/>
      <sheetName val="Ctas__X_C_y_P_relac"/>
      <sheetName val="Efectos_en_EERR"/>
      <sheetName val="Oblig_bco_C_P"/>
      <sheetName val="Prov__y_Cast"/>
      <sheetName val="PARAM"/>
      <sheetName val="CELULOSA $"/>
      <sheetName val="Resumen"/>
      <sheetName val="Forestal Chile S. A."/>
      <sheetName val="Proyecciones"/>
      <sheetName val="Datos del préstamo"/>
      <sheetName val="Activo Por Familia"/>
      <sheetName val="NO CUADRA"/>
      <sheetName val="Axe_Doc"/>
      <sheetName val="#¡REF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alance General"/>
      <sheetName val="Estado de Resultado"/>
      <sheetName val="Tributario_A25_1.1"/>
      <sheetName val="Base Datos"/>
      <sheetName val="PARAM"/>
      <sheetName val="CELULOSA $"/>
      <sheetName val="Resumen"/>
      <sheetName val="Input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  <sheetName val="Dic02"/>
      <sheetName val="Indices"/>
      <sheetName val="Costos de Distribución"/>
      <sheetName val="NO CUADRA"/>
      <sheetName val="Cronog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 EERR"/>
      <sheetName val="Flujo efec. y efec. equiv."/>
      <sheetName val="Saldos Iniciales"/>
      <sheetName val="Detalle Saldos Flujo"/>
      <sheetName val="dividendos"/>
      <sheetName val="Dividendos de Terceros"/>
      <sheetName val="Detalle Otros Flujo (2)"/>
      <sheetName val="Detalle Obtención Pago Bancos"/>
      <sheetName val="Prestamos"/>
      <sheetName val="Analisis mensual"/>
      <sheetName val="Analisis anual"/>
      <sheetName val="Flujo de Efectivo"/>
      <sheetName val="Prov  y Cast"/>
      <sheetName val="Balance General"/>
      <sheetName val="Estado de Resultado"/>
      <sheetName val="Tributario_A25_1.1"/>
      <sheetName val="Base Datos"/>
      <sheetName val="TC UF"/>
      <sheetName val="Indices"/>
      <sheetName val="bond curves-n.u."/>
      <sheetName val="Costos de Distribución"/>
    </sheetNames>
    <sheetDataSet>
      <sheetData sheetId="0" refreshError="1"/>
      <sheetData sheetId="1" refreshError="1">
        <row r="10">
          <cell r="H10" t="str">
            <v>Tunel El Melón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F-Portada"/>
      <sheetName val="Portada"/>
      <sheetName val="Elenco Commesse"/>
      <sheetName val="CodiceML"/>
      <sheetName val="CodiceNIC"/>
      <sheetName val="HOJADECONSOLIDACION"/>
      <sheetName val="Balance_General"/>
      <sheetName val="Estado_de_Resultado"/>
      <sheetName val="Estado_de_Resultado_(FECU)"/>
      <sheetName val="Interes_Minoritario"/>
      <sheetName val="Ctas__X_C_y_P_relac"/>
      <sheetName val="Efectos_en_EERR"/>
      <sheetName val="Asientos_Balance"/>
      <sheetName val="Asientos_Resultados"/>
      <sheetName val="Análisis_Mes"/>
      <sheetName val="Análisis_Año"/>
      <sheetName val="Activos_Regulados"/>
      <sheetName val="Activos_pasivos"/>
      <sheetName val="Estado_de_Resultado2"/>
      <sheetName val="Elenco_Commesse"/>
      <sheetName val="CLIENTE"/>
      <sheetName val="Prov  y Cast"/>
      <sheetName val="bond curves-n.u."/>
      <sheetName val="Detalle Otros Flujo"/>
      <sheetName val="Oblig bco C 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-1.000"/>
      <sheetName val="B2-1.000"/>
      <sheetName val="anexo00"/>
      <sheetName val="anexo01"/>
      <sheetName val="anexo02"/>
      <sheetName val="anexo03"/>
      <sheetName val="ESTRUC.DEUDA USD"/>
      <sheetName val="TIPOLOGIA"/>
      <sheetName val="Vencim.Tipología"/>
      <sheetName val="PTOS.INTEREMPRESA"/>
      <sheetName val="LINEAS CDO."/>
      <sheetName val="BONOS INTERNACIONALES"/>
      <sheetName val="BONOS LOCAL"/>
      <sheetName val="RIESGO BANCARIO"/>
      <sheetName val="PTOS.BANCARIOS"/>
      <sheetName val="NEGOCIO FINANCIERO"/>
      <sheetName val="EvoluciónDeuda"/>
      <sheetName val="AMORT"/>
      <sheetName val="liquidez"/>
      <sheetName val="CUADRE DEUDA CON TERCEROS"/>
      <sheetName val="CUADRE GF CON TERCEROS "/>
      <sheetName val="Conciliacion"/>
      <sheetName val="Pagares"/>
      <sheetName val="INSTRUCTIVO CUADRE CONT-FIN"/>
      <sheetName val="VENCIMIENTOS"/>
      <sheetName val="AJUSTES IFRS"/>
      <sheetName val="HOJA CUADRE"/>
      <sheetName val="CUADRE GF CON TERCEROS"/>
      <sheetName val="CUADRE ENEL"/>
      <sheetName val="VENCIMIENTOSAJUSTES"/>
      <sheetName val="AJUSTESIFRSAJUSTES"/>
      <sheetName val="CUADREENELAJUSTES"/>
      <sheetName val="Prov  y Cast"/>
      <sheetName val="FCM"/>
      <sheetName val="DIAP RX-CMA-TOT"/>
      <sheetName val="ANIM"/>
      <sheetName val="Bce Brasil"/>
      <sheetName val="Efficiency"/>
      <sheetName val="XXXXXX0"/>
      <sheetName val="Icof"/>
      <sheetName val="Hoja1"/>
      <sheetName val="TABLAS"/>
      <sheetName val="Estres $ corrientes"/>
      <sheetName val="ER por Familias"/>
      <sheetName val="BLCE PESOS"/>
      <sheetName val="Precios de Nudo"/>
      <sheetName val="Datos12"/>
    </sheetNames>
    <sheetDataSet>
      <sheetData sheetId="0"/>
      <sheetData sheetId="1"/>
      <sheetData sheetId="2"/>
      <sheetData sheetId="3" refreshError="1">
        <row r="4">
          <cell r="K4">
            <v>39051</v>
          </cell>
        </row>
        <row r="7">
          <cell r="K7">
            <v>527.69000000000005</v>
          </cell>
        </row>
        <row r="9">
          <cell r="K9">
            <v>1000000</v>
          </cell>
        </row>
        <row r="10">
          <cell r="K10">
            <v>18379.009999999998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Variaciones Act"/>
      <sheetName val="Variaciones Pas"/>
      <sheetName val="Resultados Fecu"/>
      <sheetName val="Resultados Segregados"/>
      <sheetName val="Comentarios EERR Anual"/>
      <sheetName val="flujo de efectivo"/>
      <sheetName val="Detalles Flujovv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Precios de Nudo"/>
      <sheetName val="XXXXXX0"/>
      <sheetName val="Icof"/>
      <sheetName val="BLCE PESOS"/>
      <sheetName val="Links"/>
      <sheetName val="ANIM"/>
      <sheetName val="Lead"/>
      <sheetName val="Precios"/>
      <sheetName val="RESUMEN"/>
      <sheetName val="Fee Colocadores"/>
      <sheetName val="IVM102002"/>
      <sheetName val="CPM-BCSA-03"/>
      <sheetName val="FCM"/>
      <sheetName val="Activo Por Fami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ce Brasil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  <sheetName val="Distribución Chile"/>
      <sheetName val="Dólar Observado"/>
      <sheetName val="VENTAS"/>
      <sheetName val="GTOS AMORT IPAS"/>
      <sheetName val="AD_CM_Resultado"/>
      <sheetName val="I_A_L_"/>
      <sheetName val="PAPELES_(B-5)"/>
      <sheetName val="Prov__Dic-2006"/>
      <sheetName val="Impuestos_Diferidos_"/>
      <sheetName val="Inputs_-_Act_&amp;_F'cast"/>
      <sheetName val="Distribución_Chile"/>
      <sheetName val="ANIM"/>
      <sheetName val="Precios"/>
      <sheetName val="Dietas"/>
      <sheetName val="3100"/>
      <sheetName val="empresa"/>
      <sheetName val="CONSUMO"/>
      <sheetName val="Data Input"/>
      <sheetName val="P&amp;L_Amortizations"/>
      <sheetName val="Disc Totals"/>
      <sheetName val=""/>
      <sheetName val="DPTO A PLAZO 2004"/>
      <sheetName val="Assump"/>
      <sheetName val="AD_CM_Resultado1"/>
      <sheetName val="I_A_L_1"/>
      <sheetName val="PAPELES_(B-5)1"/>
      <sheetName val="Prov__Dic-20061"/>
      <sheetName val="Impuestos_Diferidos_1"/>
      <sheetName val="Inputs_-_Act_&amp;_F'cast1"/>
      <sheetName val="Inicio_Análisis_Cuentas"/>
      <sheetName val="Gastos_Cultivo_Fase_2"/>
      <sheetName val="Gastos_Admin__Fase_2"/>
      <sheetName val="Gastos_Admin_"/>
      <sheetName val="Gastos_Detallados_Opt"/>
      <sheetName val="Distribución_Chile1"/>
      <sheetName val="Dólar_Observado"/>
      <sheetName val="GTOS_AMORT_IPAS"/>
      <sheetName val="Data_Input"/>
      <sheetName val="Disc_Totals"/>
      <sheetName val="DPTO_A_PLAZO_2004"/>
      <sheetName val="AD_CM_Resultado4"/>
      <sheetName val="I_A_L_4"/>
      <sheetName val="PAPELES_(B-5)4"/>
      <sheetName val="Prov__Dic-20064"/>
      <sheetName val="Impuestos_Diferidos_4"/>
      <sheetName val="Inputs_-_Act_&amp;_F'cast4"/>
      <sheetName val="Gastos_Detallados_Opt2"/>
      <sheetName val="AD_CM_Resultado2"/>
      <sheetName val="I_A_L_2"/>
      <sheetName val="PAPELES_(B-5)2"/>
      <sheetName val="Prov__Dic-20062"/>
      <sheetName val="Impuestos_Diferidos_2"/>
      <sheetName val="Inputs_-_Act_&amp;_F'cast2"/>
      <sheetName val="Gastos_Detallados_Opt1"/>
      <sheetName val="AD_CM_Resultado3"/>
      <sheetName val="I_A_L_3"/>
      <sheetName val="PAPELES_(B-5)3"/>
      <sheetName val="Prov__Dic-20063"/>
      <sheetName val="Impuestos_Diferidos_3"/>
      <sheetName val="Inputs_-_Act_&amp;_F'cast3"/>
      <sheetName val="#¡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Balance General  Análisis"/>
      <sheetName val="Estado de Resultado Análisis"/>
      <sheetName val="BCE GRAL vs Flujo"/>
      <sheetName val="EERR vs Flujo"/>
      <sheetName val="Inversiones"/>
      <sheetName val="Interes Minoritario"/>
      <sheetName val="Ctas. X C y P Relac"/>
      <sheetName val="Efectos en Resultado EERR"/>
      <sheetName val="bt 64"/>
      <sheetName val="Asientos Balance"/>
      <sheetName val="Asientos Resultados"/>
      <sheetName val="ANEXO 39"/>
      <sheetName val="ANEXO 40"/>
      <sheetName val="Ajuste Imptos"/>
      <sheetName val="Impuestos"/>
      <sheetName val="Variación Balance General "/>
      <sheetName val="Variación Estado de Resultado"/>
      <sheetName val="otros ing. f. de explotac."/>
      <sheetName val="otros egr f. explotac."/>
      <sheetName val="Activos pasivos"/>
      <sheetName val="Estado de Resultado"/>
      <sheetName val="empresas"/>
      <sheetName val="Prov  y Cast"/>
      <sheetName val="Dist. seguros total"/>
      <sheetName val="Pag.1"/>
      <sheetName val="Argentina"/>
      <sheetName val="CONSUMO"/>
      <sheetName val="ICE_C"/>
      <sheetName val="I.Diferido 05 ISA"/>
      <sheetName val="Parámetros"/>
      <sheetName val="Cliente"/>
      <sheetName val="PPM actualizados"/>
      <sheetName val="Resultados"/>
      <sheetName val="BD"/>
    </sheetNames>
    <sheetDataSet>
      <sheetData sheetId="0" refreshError="1"/>
      <sheetData sheetId="1" refreshError="1">
        <row r="9">
          <cell r="C9" t="str">
            <v>SYNAPSIS CHILE LTDA.</v>
          </cell>
          <cell r="D9" t="str">
            <v>SYNAPSIS ARGENTINA LTDA.</v>
          </cell>
          <cell r="E9" t="str">
            <v>SYNAPSIS PERU LTDA.</v>
          </cell>
          <cell r="F9" t="str">
            <v>SYNAPSIS COLOMBIA LTDA.</v>
          </cell>
          <cell r="G9" t="str">
            <v>SYNAPSIS BRASIL LTDA.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Activo"/>
      <sheetName val="Pasivo"/>
      <sheetName val="EERR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Comparativo"/>
      <sheetName val="Impuesto"/>
      <sheetName val="Participaciones"/>
      <sheetName val="Activos Regulados"/>
      <sheetName val="Efectos en EERR"/>
      <sheetName val="Participaciones1"/>
      <sheetName val="Asientos Balance"/>
      <sheetName val="Asientos Resultados"/>
      <sheetName val="Cuadratura"/>
      <sheetName val="Análisis Mes"/>
      <sheetName val="Análisis Año"/>
      <sheetName val="Activos pasivos"/>
      <sheetName val="Estado de Resultado2"/>
      <sheetName val="Dist. seguros total"/>
      <sheetName val="Argentina"/>
      <sheetName val="CONSUMO"/>
      <sheetName val="Asesoria RRHH"/>
      <sheetName val="ICE_C"/>
      <sheetName val="Exámen de Patrim."/>
      <sheetName val="Parámetros"/>
      <sheetName val="PARAMETROS"/>
      <sheetName val="BANCO"/>
      <sheetName val="Param"/>
      <sheetName val="Detalle Otros Flujo"/>
      <sheetName val="HOJADECONSOLID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tarios"/>
      <sheetName val="NEGOCIO FINANCIERO"/>
      <sheetName val="RIESGO BANCARIO"/>
      <sheetName val="EXPLICACION"/>
      <sheetName val="BONOS INTERNACIONALES"/>
      <sheetName val="BONOS LOCAL"/>
      <sheetName val="liquidez"/>
      <sheetName val="CP LOCAL"/>
      <sheetName val="PTOS.BANCARIOS"/>
      <sheetName val="CP INTERNACIONAL"/>
      <sheetName val="PTOS. OFICIALES"/>
      <sheetName val="FINANC.PROYECT."/>
      <sheetName val="OTROS"/>
      <sheetName val="LINEAS CDO."/>
      <sheetName val="LEASING"/>
      <sheetName val="OTRA FINANC.BANC."/>
      <sheetName val="PTOS.INTEREMPRESA"/>
      <sheetName val="CDOS.INTEREMPRESA"/>
      <sheetName val="OTRA FINANC.INTEREMPRESA"/>
      <sheetName val="ESTRUC.DEUDA M.LOCAL"/>
      <sheetName val="TIPOLOGIA"/>
      <sheetName val="ESTRUC.DEUDA USD"/>
      <sheetName val="FINANC.PROVEED."/>
      <sheetName val="Vencim.Tipología"/>
      <sheetName val="EvoluciónDeuda"/>
      <sheetName val="AMORT"/>
      <sheetName val="calculos"/>
      <sheetName val="Conciliacion"/>
      <sheetName val="T01"/>
      <sheetName val="T02"/>
      <sheetName val="T03eni"/>
      <sheetName val="T03pang"/>
      <sheetName val="T03peh"/>
      <sheetName val="T03isidr"/>
      <sheetName val="T03celt"/>
      <sheetName val="T03enig"/>
      <sheetName val="T03tunel"/>
      <sheetName val="T03ingend"/>
      <sheetName val="LINEAS CDO"/>
      <sheetName val="RelacOvers"/>
      <sheetName val="RelacConos"/>
      <sheetName val="Riesgo contrapartida"/>
      <sheetName val="FORMATO"/>
      <sheetName val="INSTRUCTIVO CUADRE CONT-FIN"/>
      <sheetName val="VENCIMIENTOS"/>
      <sheetName val="VENCIMIENTOSAJUSTES"/>
      <sheetName val="AJUSTES IFRS"/>
      <sheetName val="CUADRE ENEL"/>
      <sheetName val="HOJA CUADRE"/>
      <sheetName val="CUADRE GF CON TERCEROS"/>
      <sheetName val="liquidez "/>
      <sheetName val="liquidez mar09"/>
      <sheetName val="Edelnorc"/>
      <sheetName val="liquidez feb09"/>
      <sheetName val="liquidez julio09 "/>
      <sheetName val="liquidez agosto09"/>
      <sheetName val="DETALLE OPERACIONES"/>
      <sheetName val="tran"/>
      <sheetName val="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T2">
            <v>2.8559999999999999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Detalle Otros Fluj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Cuadratura"/>
      <sheetName val="Estado de Resultado"/>
      <sheetName val="Estado de Resultado (FECU)"/>
      <sheetName val="Activos Regulados"/>
      <sheetName val="Inversiones"/>
      <sheetName val="Ctas. X C y P relac"/>
      <sheetName val="Interes Minoritario"/>
      <sheetName val="Dividendos por pagar"/>
      <sheetName val="Participaciones"/>
      <sheetName val="Participaciones1"/>
      <sheetName val="Impuesto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C-ANEXAS"/>
      <sheetName val="VPP  A II-8"/>
      <sheetName val="XREF"/>
      <sheetName val="Parámetros"/>
      <sheetName val="SSCC"/>
      <sheetName val="Consolidado Ch$ 12-2008 Endesa"/>
      <sheetName val="Consolidado%20Ch$%2012-2008%20E"/>
      <sheetName val="Consolidado Ch$ 12-2008 Endesa.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alance"/>
      <sheetName val="Resultados"/>
      <sheetName val="Resultados (resumido)"/>
      <sheetName val="Asientos de Eliminación"/>
      <sheetName val="Ctas. X C y P relac"/>
      <sheetName val="Cuadro 37"/>
      <sheetName val="Inversiones"/>
      <sheetName val="Int. Minor."/>
      <sheetName val="Participaciones"/>
      <sheetName val="SS relac"/>
      <sheetName val="DC"/>
      <sheetName val="Conciliación Rsvas, DC y R°"/>
      <sheetName val="Cuadratura"/>
      <sheetName val="CMRESU99"/>
      <sheetName val="Impuestos Diferidos "/>
      <sheetName val="Distribución Chile"/>
      <sheetName val="Resumen"/>
    </sheetNames>
    <sheetDataSet>
      <sheetData sheetId="0" refreshError="1"/>
      <sheetData sheetId="1" refreshError="1">
        <row r="4">
          <cell r="C4" t="str">
            <v>ENERSIS</v>
          </cell>
          <cell r="D4" t="str">
            <v>CHILECTRA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Asientos eliminación"/>
      <sheetName val="Inversiones"/>
      <sheetName val="AJUSTES"/>
      <sheetName val="Nota "/>
      <sheetName val="Int. Minor."/>
      <sheetName val="AMPLA"/>
      <sheetName val="AMPLA INV"/>
      <sheetName val="CDSA"/>
      <sheetName val="CGTF"/>
      <sheetName val="CIEN"/>
      <sheetName val="CTM"/>
      <sheetName val="ENDESA BRASIL"/>
      <sheetName val="INVESTLUZ IND"/>
      <sheetName val="COELCE"/>
      <sheetName val="TESA"/>
      <sheetName val="Impuestos"/>
      <sheetName val="Dividendos por pagar "/>
      <sheetName val="otros ing. f. de explotac"/>
      <sheetName val="otros egr f. explotac."/>
      <sheetName val="Ctas. X C y P relac"/>
      <sheetName val="Efectos en EERR"/>
      <sheetName val="Análisis mensual"/>
      <sheetName val="Análisis anual"/>
      <sheetName val="Activos pasivos"/>
      <sheetName val="Estado de Resultado"/>
      <sheetName val="ESTADOS FINANCIEROS"/>
      <sheetName val="Balance"/>
      <sheetName val="LBO"/>
      <sheetName val="P.P.B. 2002"/>
      <sheetName val="N° BENEF 2003"/>
      <sheetName val="N° COTIZ 2003"/>
      <sheetName val="N° COTIZ 2002"/>
      <sheetName val="N° BENEF 2002"/>
      <sheetName val="MONTO COTIZ 2002"/>
      <sheetName val="graf2"/>
      <sheetName val="graf"/>
      <sheetName val="graf3"/>
      <sheetName val="MONTO COTIZ 2003"/>
    </sheetNames>
    <sheetDataSet>
      <sheetData sheetId="0" refreshError="1"/>
      <sheetData sheetId="1" refreshError="1">
        <row r="4">
          <cell r="A4">
            <v>39447</v>
          </cell>
        </row>
        <row r="7">
          <cell r="A7" t="str">
            <v>BALANCE GENERAL CONSOLIDADO NIIF GRUPO ENDESA BRASIL DESGLOSADO POR FILIAL</v>
          </cell>
        </row>
        <row r="9">
          <cell r="C9" t="str">
            <v>ENDESA BRASIL</v>
          </cell>
          <cell r="D9" t="str">
            <v>CGTF</v>
          </cell>
          <cell r="E9" t="str">
            <v>CACHOEIRA DOURADA</v>
          </cell>
          <cell r="F9" t="str">
            <v>CIEN</v>
          </cell>
          <cell r="G9" t="str">
            <v>TESA</v>
          </cell>
          <cell r="H9" t="str">
            <v>CTM</v>
          </cell>
          <cell r="I9" t="str">
            <v>INVESTLUZ</v>
          </cell>
          <cell r="J9" t="str">
            <v>COELCE</v>
          </cell>
          <cell r="K9" t="str">
            <v>AMPLA</v>
          </cell>
          <cell r="L9" t="str">
            <v>AMPLA INVESTIMENTOS</v>
          </cell>
          <cell r="M9" t="str">
            <v>SUB - TOTAL</v>
          </cell>
          <cell r="N9" t="str">
            <v>AJUSTES DE CONSOLIDACION</v>
          </cell>
          <cell r="O9" t="str">
            <v xml:space="preserve">RECLASIFICACIONES
</v>
          </cell>
          <cell r="P9" t="str">
            <v>CONSOLIDADO IFRS AÑO 2007</v>
          </cell>
          <cell r="R9" t="str">
            <v>CONSOLIDADO GAAP CHILENO AÑO 2007</v>
          </cell>
          <cell r="T9" t="str">
            <v>Diferencia</v>
          </cell>
          <cell r="W9" t="str">
            <v>CONSOLIDADO GAAP CHILENO AÑO 2006</v>
          </cell>
        </row>
        <row r="10">
          <cell r="W10" t="str">
            <v>(actualizado a 2007)</v>
          </cell>
        </row>
        <row r="11">
          <cell r="C11" t="str">
            <v>M$ (Chilenos)</v>
          </cell>
          <cell r="D11" t="str">
            <v>M$ (Chilenos)</v>
          </cell>
          <cell r="E11" t="str">
            <v>M$ (Chilenos)</v>
          </cell>
          <cell r="F11" t="str">
            <v>M$ (Chilenos)</v>
          </cell>
          <cell r="H11" t="str">
            <v>M$ (Chilenos)</v>
          </cell>
          <cell r="I11" t="str">
            <v>M$ (Chilenos)</v>
          </cell>
          <cell r="J11" t="str">
            <v>M$ (Chilenos)</v>
          </cell>
          <cell r="K11" t="str">
            <v>M$ (Chilenos)</v>
          </cell>
          <cell r="L11" t="str">
            <v>M$ (Chilenos)</v>
          </cell>
          <cell r="M11" t="str">
            <v>M$ (Chilenos)</v>
          </cell>
          <cell r="N11" t="str">
            <v>M$ (Chilenos)</v>
          </cell>
          <cell r="P11" t="str">
            <v>M$ (Chilenos)</v>
          </cell>
          <cell r="W11" t="str">
            <v>M$ (Chilenos)</v>
          </cell>
        </row>
        <row r="13">
          <cell r="A13" t="str">
            <v>ACTIVO CIRCULANTE:</v>
          </cell>
        </row>
        <row r="15">
          <cell r="A15" t="str">
            <v>Disponible</v>
          </cell>
          <cell r="C15">
            <v>4661051</v>
          </cell>
          <cell r="D15">
            <v>54161</v>
          </cell>
          <cell r="E15">
            <v>11925</v>
          </cell>
          <cell r="F15">
            <v>42236</v>
          </cell>
          <cell r="G15">
            <v>58624</v>
          </cell>
          <cell r="H15">
            <v>67769</v>
          </cell>
          <cell r="I15">
            <v>11247486</v>
          </cell>
          <cell r="J15">
            <v>3465500</v>
          </cell>
          <cell r="K15">
            <v>19909433</v>
          </cell>
          <cell r="L15">
            <v>165616</v>
          </cell>
          <cell r="M15">
            <v>39683801</v>
          </cell>
          <cell r="P15">
            <v>39683801</v>
          </cell>
          <cell r="R15">
            <v>39683800</v>
          </cell>
          <cell r="T15">
            <v>1</v>
          </cell>
          <cell r="W15">
            <v>63488245</v>
          </cell>
        </row>
        <row r="16">
          <cell r="A16" t="str">
            <v>Depósitos a plazo</v>
          </cell>
          <cell r="C16">
            <v>911383</v>
          </cell>
          <cell r="D16">
            <v>68831190</v>
          </cell>
          <cell r="E16">
            <v>27618140</v>
          </cell>
          <cell r="F16">
            <v>20177709</v>
          </cell>
          <cell r="G16">
            <v>1992008</v>
          </cell>
          <cell r="H16">
            <v>7423616</v>
          </cell>
          <cell r="I16">
            <v>5285052</v>
          </cell>
          <cell r="J16">
            <v>2815</v>
          </cell>
          <cell r="K16">
            <v>110328838</v>
          </cell>
          <cell r="L16">
            <v>12215166</v>
          </cell>
          <cell r="M16">
            <v>254785917</v>
          </cell>
          <cell r="P16">
            <v>254785917</v>
          </cell>
          <cell r="R16">
            <v>254785917</v>
          </cell>
          <cell r="T16">
            <v>0</v>
          </cell>
          <cell r="W16">
            <v>157310622</v>
          </cell>
        </row>
        <row r="17">
          <cell r="A17" t="str">
            <v>Valores negociables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66119</v>
          </cell>
          <cell r="H17">
            <v>0</v>
          </cell>
          <cell r="K17">
            <v>0</v>
          </cell>
          <cell r="M17">
            <v>66119</v>
          </cell>
          <cell r="P17">
            <v>66119</v>
          </cell>
          <cell r="R17">
            <v>66119</v>
          </cell>
          <cell r="T17">
            <v>0</v>
          </cell>
          <cell r="W17">
            <v>133108</v>
          </cell>
        </row>
        <row r="18">
          <cell r="A18" t="str">
            <v>Deudores por venta</v>
          </cell>
          <cell r="C18">
            <v>0</v>
          </cell>
          <cell r="D18">
            <v>287699</v>
          </cell>
          <cell r="E18">
            <v>64690606</v>
          </cell>
          <cell r="F18">
            <v>43608060</v>
          </cell>
          <cell r="G18">
            <v>0</v>
          </cell>
          <cell r="H18">
            <v>0</v>
          </cell>
          <cell r="I18">
            <v>0</v>
          </cell>
          <cell r="J18">
            <v>104593437</v>
          </cell>
          <cell r="K18">
            <v>189128850</v>
          </cell>
          <cell r="M18">
            <v>402308652</v>
          </cell>
          <cell r="P18">
            <v>402308652</v>
          </cell>
          <cell r="R18">
            <v>402308653</v>
          </cell>
          <cell r="T18">
            <v>-1</v>
          </cell>
          <cell r="W18">
            <v>358494320</v>
          </cell>
        </row>
        <row r="19">
          <cell r="A19" t="str">
            <v>Documentos cobrar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7200423</v>
          </cell>
          <cell r="K19">
            <v>0</v>
          </cell>
          <cell r="M19">
            <v>7200423</v>
          </cell>
          <cell r="P19">
            <v>7200423</v>
          </cell>
          <cell r="R19">
            <v>7200423</v>
          </cell>
          <cell r="T19">
            <v>0</v>
          </cell>
          <cell r="W19">
            <v>4785985</v>
          </cell>
        </row>
        <row r="20">
          <cell r="A20" t="str">
            <v>Deudores varios</v>
          </cell>
          <cell r="C20">
            <v>22513537</v>
          </cell>
          <cell r="D20">
            <v>81988</v>
          </cell>
          <cell r="E20">
            <v>90929</v>
          </cell>
          <cell r="F20">
            <v>70556</v>
          </cell>
          <cell r="G20">
            <v>8806</v>
          </cell>
          <cell r="H20">
            <v>1351</v>
          </cell>
          <cell r="I20">
            <v>0</v>
          </cell>
          <cell r="J20">
            <v>5847824</v>
          </cell>
          <cell r="K20">
            <v>15227469</v>
          </cell>
          <cell r="L20">
            <v>49416</v>
          </cell>
          <cell r="M20">
            <v>43891876</v>
          </cell>
          <cell r="N20">
            <v>-22442037</v>
          </cell>
          <cell r="P20">
            <v>21449839</v>
          </cell>
          <cell r="R20">
            <v>21582778</v>
          </cell>
          <cell r="T20">
            <v>-132939</v>
          </cell>
          <cell r="W20">
            <v>23477635</v>
          </cell>
        </row>
        <row r="21">
          <cell r="A21" t="str">
            <v>Doctos y ctas por cobrar emp. relacionadas</v>
          </cell>
          <cell r="C21">
            <v>62849956</v>
          </cell>
          <cell r="D21">
            <v>27426837</v>
          </cell>
          <cell r="E21">
            <v>1469801</v>
          </cell>
          <cell r="F21">
            <v>4130647</v>
          </cell>
          <cell r="G21">
            <v>3674649</v>
          </cell>
          <cell r="H21">
            <v>8042194</v>
          </cell>
          <cell r="I21">
            <v>0</v>
          </cell>
          <cell r="K21">
            <v>0</v>
          </cell>
          <cell r="M21">
            <v>107594084</v>
          </cell>
          <cell r="N21">
            <v>-96362667</v>
          </cell>
          <cell r="P21">
            <v>11231417</v>
          </cell>
          <cell r="R21">
            <v>11231417</v>
          </cell>
          <cell r="T21">
            <v>0</v>
          </cell>
          <cell r="W21">
            <v>7608137</v>
          </cell>
        </row>
        <row r="22">
          <cell r="A22" t="str">
            <v>Existencias</v>
          </cell>
          <cell r="C22">
            <v>0</v>
          </cell>
          <cell r="D22">
            <v>0</v>
          </cell>
          <cell r="E22">
            <v>19876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143338</v>
          </cell>
          <cell r="K22">
            <v>1574673</v>
          </cell>
          <cell r="M22">
            <v>1737887</v>
          </cell>
          <cell r="P22">
            <v>1737887</v>
          </cell>
          <cell r="R22">
            <v>1737887</v>
          </cell>
          <cell r="T22">
            <v>0</v>
          </cell>
          <cell r="W22">
            <v>1277766</v>
          </cell>
        </row>
        <row r="23">
          <cell r="A23" t="str">
            <v>Impuestos por recuperar</v>
          </cell>
          <cell r="C23">
            <v>1898398</v>
          </cell>
          <cell r="D23">
            <v>0</v>
          </cell>
          <cell r="E23">
            <v>0</v>
          </cell>
          <cell r="F23">
            <v>4391017</v>
          </cell>
          <cell r="G23">
            <v>514</v>
          </cell>
          <cell r="H23">
            <v>3320</v>
          </cell>
          <cell r="I23">
            <v>4015095</v>
          </cell>
          <cell r="J23">
            <v>14927092</v>
          </cell>
          <cell r="K23">
            <v>41561200</v>
          </cell>
          <cell r="M23">
            <v>66796636</v>
          </cell>
          <cell r="N23">
            <v>-3407619</v>
          </cell>
          <cell r="O23">
            <v>-1084574</v>
          </cell>
          <cell r="P23">
            <v>62304443</v>
          </cell>
          <cell r="R23">
            <v>62304443</v>
          </cell>
          <cell r="T23">
            <v>0</v>
          </cell>
          <cell r="W23">
            <v>45735225</v>
          </cell>
        </row>
        <row r="24">
          <cell r="A24" t="str">
            <v>Gastos pagados por anticipado</v>
          </cell>
          <cell r="C24">
            <v>0</v>
          </cell>
          <cell r="D24">
            <v>1040488</v>
          </cell>
          <cell r="E24">
            <v>140123</v>
          </cell>
          <cell r="F24">
            <v>158011</v>
          </cell>
          <cell r="G24">
            <v>0</v>
          </cell>
          <cell r="H24">
            <v>0</v>
          </cell>
          <cell r="I24">
            <v>0</v>
          </cell>
          <cell r="J24">
            <v>32300749</v>
          </cell>
          <cell r="K24">
            <v>9587699</v>
          </cell>
          <cell r="M24">
            <v>43227070</v>
          </cell>
          <cell r="P24">
            <v>43227070</v>
          </cell>
          <cell r="R24">
            <v>43227070</v>
          </cell>
          <cell r="T24">
            <v>0</v>
          </cell>
          <cell r="W24">
            <v>47385019</v>
          </cell>
        </row>
        <row r="25">
          <cell r="A25" t="str">
            <v>Impuestos diferidos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985595</v>
          </cell>
          <cell r="H25">
            <v>425659</v>
          </cell>
          <cell r="I25">
            <v>0</v>
          </cell>
          <cell r="J25">
            <v>7672802</v>
          </cell>
          <cell r="K25">
            <v>16541733</v>
          </cell>
          <cell r="M25">
            <v>25625789</v>
          </cell>
          <cell r="N25">
            <v>0</v>
          </cell>
          <cell r="O25">
            <v>1083891</v>
          </cell>
          <cell r="P25">
            <v>26709680</v>
          </cell>
          <cell r="R25">
            <v>26709680</v>
          </cell>
          <cell r="T25">
            <v>0</v>
          </cell>
          <cell r="W25">
            <v>13535604</v>
          </cell>
        </row>
        <row r="26">
          <cell r="A26" t="str">
            <v>Otros activos circulantes</v>
          </cell>
          <cell r="C26">
            <v>0</v>
          </cell>
          <cell r="D26">
            <v>1134897</v>
          </cell>
          <cell r="E26">
            <v>4502320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30112243</v>
          </cell>
          <cell r="K26">
            <v>798438</v>
          </cell>
          <cell r="M26">
            <v>36547898</v>
          </cell>
          <cell r="O26">
            <v>-626477</v>
          </cell>
          <cell r="P26">
            <v>35921421</v>
          </cell>
          <cell r="R26">
            <v>35921421</v>
          </cell>
          <cell r="T26">
            <v>0</v>
          </cell>
          <cell r="W26">
            <v>12320385</v>
          </cell>
        </row>
        <row r="27">
          <cell r="A27" t="str">
            <v>Contratos de leasing (neto)</v>
          </cell>
          <cell r="G27">
            <v>0</v>
          </cell>
          <cell r="H27">
            <v>0</v>
          </cell>
          <cell r="M27">
            <v>0</v>
          </cell>
          <cell r="P27">
            <v>0</v>
          </cell>
          <cell r="R27">
            <v>0</v>
          </cell>
          <cell r="T27">
            <v>0</v>
          </cell>
          <cell r="W27">
            <v>0</v>
          </cell>
        </row>
        <row r="28">
          <cell r="A28" t="str">
            <v>Activos para leasing (neto)</v>
          </cell>
          <cell r="G28">
            <v>0</v>
          </cell>
          <cell r="H28">
            <v>0</v>
          </cell>
          <cell r="M28">
            <v>0</v>
          </cell>
          <cell r="P28">
            <v>0</v>
          </cell>
          <cell r="R28">
            <v>0</v>
          </cell>
          <cell r="T28">
            <v>0</v>
          </cell>
          <cell r="W28">
            <v>0</v>
          </cell>
        </row>
        <row r="31">
          <cell r="A31" t="str">
            <v xml:space="preserve">    Total Activo Circulante</v>
          </cell>
          <cell r="C31">
            <v>92834325</v>
          </cell>
          <cell r="D31">
            <v>98857260</v>
          </cell>
          <cell r="E31">
            <v>98543720</v>
          </cell>
          <cell r="F31">
            <v>72578236</v>
          </cell>
          <cell r="G31">
            <v>6786315</v>
          </cell>
          <cell r="H31">
            <v>15963909</v>
          </cell>
          <cell r="I31">
            <v>20547633</v>
          </cell>
          <cell r="J31">
            <v>206266223</v>
          </cell>
          <cell r="K31">
            <v>404658333</v>
          </cell>
          <cell r="L31">
            <v>12430198</v>
          </cell>
          <cell r="M31">
            <v>1029466152</v>
          </cell>
          <cell r="N31">
            <v>-122212323</v>
          </cell>
          <cell r="O31">
            <v>-627160</v>
          </cell>
          <cell r="P31">
            <v>906626669</v>
          </cell>
          <cell r="R31">
            <v>906759608</v>
          </cell>
          <cell r="T31">
            <v>-132939</v>
          </cell>
          <cell r="W31">
            <v>735552051</v>
          </cell>
        </row>
        <row r="33">
          <cell r="A33" t="str">
            <v>ACTIVO FIJO:</v>
          </cell>
        </row>
        <row r="35">
          <cell r="A35" t="str">
            <v xml:space="preserve">Terrenos </v>
          </cell>
          <cell r="C35">
            <v>0</v>
          </cell>
          <cell r="D35">
            <v>176893</v>
          </cell>
          <cell r="E35">
            <v>430307</v>
          </cell>
          <cell r="F35">
            <v>2889912</v>
          </cell>
          <cell r="G35">
            <v>0</v>
          </cell>
          <cell r="H35">
            <v>0</v>
          </cell>
          <cell r="I35">
            <v>0</v>
          </cell>
          <cell r="J35">
            <v>933459</v>
          </cell>
          <cell r="K35">
            <v>31098849</v>
          </cell>
          <cell r="M35">
            <v>35529420</v>
          </cell>
          <cell r="P35">
            <v>35529420</v>
          </cell>
          <cell r="R35">
            <v>35529420</v>
          </cell>
          <cell r="T35">
            <v>0</v>
          </cell>
          <cell r="W35">
            <v>35727049</v>
          </cell>
        </row>
        <row r="36">
          <cell r="A36" t="str">
            <v>Construcciones y obras de infraestructura</v>
          </cell>
          <cell r="C36">
            <v>0</v>
          </cell>
          <cell r="D36">
            <v>165312665</v>
          </cell>
          <cell r="E36">
            <v>273568411</v>
          </cell>
          <cell r="F36">
            <v>306206792</v>
          </cell>
          <cell r="G36">
            <v>11850740</v>
          </cell>
          <cell r="H36">
            <v>11397730</v>
          </cell>
          <cell r="I36">
            <v>0</v>
          </cell>
          <cell r="J36">
            <v>-116360319</v>
          </cell>
          <cell r="K36">
            <v>978319146</v>
          </cell>
          <cell r="M36">
            <v>1630295165</v>
          </cell>
          <cell r="P36">
            <v>1630295165</v>
          </cell>
          <cell r="R36">
            <v>1816354300</v>
          </cell>
          <cell r="T36">
            <v>-186059135</v>
          </cell>
          <cell r="W36">
            <v>1939810939</v>
          </cell>
        </row>
        <row r="37">
          <cell r="A37" t="str">
            <v>Máquinas y equipos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718320773</v>
          </cell>
          <cell r="K37">
            <v>0</v>
          </cell>
          <cell r="M37">
            <v>718320773</v>
          </cell>
          <cell r="P37">
            <v>718320773</v>
          </cell>
          <cell r="R37">
            <v>718320773</v>
          </cell>
          <cell r="T37">
            <v>0</v>
          </cell>
          <cell r="W37">
            <v>746893397</v>
          </cell>
        </row>
        <row r="38">
          <cell r="A38" t="str">
            <v>Otros activos fijos</v>
          </cell>
          <cell r="C38">
            <v>704603</v>
          </cell>
          <cell r="D38">
            <v>1595017</v>
          </cell>
          <cell r="E38">
            <v>6795468</v>
          </cell>
          <cell r="F38">
            <v>26554795</v>
          </cell>
          <cell r="G38">
            <v>5385</v>
          </cell>
          <cell r="H38">
            <v>135538</v>
          </cell>
          <cell r="I38">
            <v>0</v>
          </cell>
          <cell r="J38">
            <v>71270296</v>
          </cell>
          <cell r="K38">
            <v>49185947</v>
          </cell>
          <cell r="M38">
            <v>156247049</v>
          </cell>
          <cell r="P38">
            <v>156247049</v>
          </cell>
          <cell r="R38">
            <v>156247050</v>
          </cell>
          <cell r="T38">
            <v>-1</v>
          </cell>
          <cell r="W38">
            <v>245661641</v>
          </cell>
        </row>
        <row r="39">
          <cell r="A39" t="str">
            <v>Mayor valor retasación tec. activo fijo (neto)</v>
          </cell>
          <cell r="C39">
            <v>0</v>
          </cell>
          <cell r="D39">
            <v>0</v>
          </cell>
          <cell r="E39">
            <v>93164391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M39">
            <v>93164391</v>
          </cell>
          <cell r="P39">
            <v>93164391</v>
          </cell>
          <cell r="R39">
            <v>93164391</v>
          </cell>
          <cell r="T39">
            <v>0</v>
          </cell>
          <cell r="W39">
            <v>107681188</v>
          </cell>
        </row>
        <row r="41">
          <cell r="A41" t="str">
            <v xml:space="preserve">    Sub - Total</v>
          </cell>
          <cell r="C41">
            <v>704603</v>
          </cell>
          <cell r="D41">
            <v>167084575</v>
          </cell>
          <cell r="E41">
            <v>373958577</v>
          </cell>
          <cell r="F41">
            <v>335651499</v>
          </cell>
          <cell r="G41">
            <v>11856125</v>
          </cell>
          <cell r="H41">
            <v>11533268</v>
          </cell>
          <cell r="I41">
            <v>0</v>
          </cell>
          <cell r="J41">
            <v>674164209</v>
          </cell>
          <cell r="K41">
            <v>1058603942</v>
          </cell>
          <cell r="L41">
            <v>0</v>
          </cell>
          <cell r="M41">
            <v>2633556798</v>
          </cell>
          <cell r="N41">
            <v>0</v>
          </cell>
          <cell r="O41">
            <v>0</v>
          </cell>
          <cell r="P41">
            <v>2633556798</v>
          </cell>
          <cell r="R41">
            <v>2819615934</v>
          </cell>
          <cell r="T41">
            <v>-186059136</v>
          </cell>
          <cell r="W41">
            <v>3075774214</v>
          </cell>
        </row>
        <row r="43">
          <cell r="A43" t="str">
            <v>Depreciaciones acumuladas</v>
          </cell>
          <cell r="C43">
            <v>-66019</v>
          </cell>
          <cell r="D43">
            <v>-16748174</v>
          </cell>
          <cell r="E43">
            <v>-234540527</v>
          </cell>
          <cell r="F43">
            <v>-60727411</v>
          </cell>
          <cell r="G43">
            <v>-6271390</v>
          </cell>
          <cell r="H43">
            <v>-7802265</v>
          </cell>
          <cell r="I43">
            <v>0</v>
          </cell>
          <cell r="J43">
            <v>-193489784</v>
          </cell>
          <cell r="K43">
            <v>-392654558</v>
          </cell>
          <cell r="M43">
            <v>-912300128</v>
          </cell>
          <cell r="P43">
            <v>-912300128</v>
          </cell>
          <cell r="R43">
            <v>-992629367</v>
          </cell>
          <cell r="T43">
            <v>80329239</v>
          </cell>
          <cell r="W43">
            <v>-1041164537</v>
          </cell>
        </row>
        <row r="45">
          <cell r="A45" t="str">
            <v>Total activo fijo neto</v>
          </cell>
          <cell r="C45">
            <v>638584</v>
          </cell>
          <cell r="D45">
            <v>150336401</v>
          </cell>
          <cell r="E45">
            <v>139418050</v>
          </cell>
          <cell r="F45">
            <v>274924088</v>
          </cell>
          <cell r="G45">
            <v>5584735</v>
          </cell>
          <cell r="H45">
            <v>3731003</v>
          </cell>
          <cell r="I45">
            <v>0</v>
          </cell>
          <cell r="J45">
            <v>480674425</v>
          </cell>
          <cell r="K45">
            <v>665949384</v>
          </cell>
          <cell r="L45">
            <v>0</v>
          </cell>
          <cell r="M45">
            <v>1721256670</v>
          </cell>
          <cell r="N45">
            <v>0</v>
          </cell>
          <cell r="O45">
            <v>0</v>
          </cell>
          <cell r="P45">
            <v>1721256670</v>
          </cell>
          <cell r="R45">
            <v>1826986567</v>
          </cell>
          <cell r="T45">
            <v>-105729897</v>
          </cell>
          <cell r="W45">
            <v>2034609677</v>
          </cell>
        </row>
        <row r="48">
          <cell r="A48" t="str">
            <v>OTROS ACTIVOS:</v>
          </cell>
        </row>
        <row r="50">
          <cell r="A50" t="str">
            <v>Inversiones en empresas relacionadas</v>
          </cell>
          <cell r="C50">
            <v>891952023</v>
          </cell>
          <cell r="D50">
            <v>0</v>
          </cell>
          <cell r="E50">
            <v>0</v>
          </cell>
          <cell r="F50">
            <v>-1869821</v>
          </cell>
          <cell r="G50">
            <v>0</v>
          </cell>
          <cell r="H50">
            <v>0</v>
          </cell>
          <cell r="I50">
            <v>159216409</v>
          </cell>
          <cell r="K50">
            <v>0</v>
          </cell>
          <cell r="L50">
            <v>108792637</v>
          </cell>
          <cell r="M50">
            <v>1158091248</v>
          </cell>
          <cell r="N50">
            <v>-1158091248</v>
          </cell>
          <cell r="P50">
            <v>0</v>
          </cell>
          <cell r="R50">
            <v>0</v>
          </cell>
          <cell r="T50">
            <v>0</v>
          </cell>
          <cell r="W50">
            <v>0</v>
          </cell>
        </row>
        <row r="51">
          <cell r="A51" t="str">
            <v>Inversiones en otras sociedades</v>
          </cell>
          <cell r="C51">
            <v>2805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M51">
            <v>2805</v>
          </cell>
          <cell r="P51">
            <v>2805</v>
          </cell>
          <cell r="R51">
            <v>2805</v>
          </cell>
          <cell r="T51">
            <v>0</v>
          </cell>
          <cell r="W51">
            <v>2674</v>
          </cell>
        </row>
        <row r="52">
          <cell r="A52" t="str">
            <v>Menor valor de inversiones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120062837</v>
          </cell>
          <cell r="K52">
            <v>0</v>
          </cell>
          <cell r="M52">
            <v>120062837</v>
          </cell>
          <cell r="P52">
            <v>120062837</v>
          </cell>
          <cell r="R52">
            <v>0</v>
          </cell>
          <cell r="T52">
            <v>120062837</v>
          </cell>
          <cell r="W52">
            <v>0</v>
          </cell>
        </row>
        <row r="53">
          <cell r="A53" t="str">
            <v>Mayor valor de inversiones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W53">
            <v>0</v>
          </cell>
        </row>
        <row r="54">
          <cell r="A54" t="str">
            <v>Deudores a largo plazo</v>
          </cell>
          <cell r="C54">
            <v>0</v>
          </cell>
          <cell r="D54">
            <v>0</v>
          </cell>
          <cell r="E54">
            <v>13913</v>
          </cell>
          <cell r="F54">
            <v>0</v>
          </cell>
          <cell r="G54">
            <v>1554640</v>
          </cell>
          <cell r="H54">
            <v>679541</v>
          </cell>
          <cell r="I54">
            <v>0</v>
          </cell>
          <cell r="J54">
            <v>5903206</v>
          </cell>
          <cell r="K54">
            <v>23785365</v>
          </cell>
          <cell r="M54">
            <v>31936665</v>
          </cell>
          <cell r="P54">
            <v>31936665</v>
          </cell>
          <cell r="R54">
            <v>31936665</v>
          </cell>
          <cell r="T54">
            <v>0</v>
          </cell>
          <cell r="W54">
            <v>62285827</v>
          </cell>
        </row>
        <row r="55">
          <cell r="A55" t="str">
            <v>Doctos y ctas por cobrar a emp. relacionadas</v>
          </cell>
          <cell r="C55">
            <v>0</v>
          </cell>
          <cell r="D55">
            <v>29328435</v>
          </cell>
          <cell r="E55">
            <v>0</v>
          </cell>
          <cell r="F55">
            <v>37619045</v>
          </cell>
          <cell r="G55">
            <v>0</v>
          </cell>
          <cell r="H55">
            <v>0</v>
          </cell>
          <cell r="I55">
            <v>0</v>
          </cell>
          <cell r="K55">
            <v>39491898</v>
          </cell>
          <cell r="L55">
            <v>87312648</v>
          </cell>
          <cell r="M55">
            <v>193752026</v>
          </cell>
          <cell r="N55">
            <v>-67354894</v>
          </cell>
          <cell r="P55">
            <v>126397132</v>
          </cell>
          <cell r="R55">
            <v>126397132</v>
          </cell>
          <cell r="T55">
            <v>0</v>
          </cell>
          <cell r="W55">
            <v>133131389</v>
          </cell>
        </row>
        <row r="56">
          <cell r="A56" t="str">
            <v>Impuestos diferidos</v>
          </cell>
          <cell r="C56">
            <v>0</v>
          </cell>
          <cell r="D56">
            <v>9215819</v>
          </cell>
          <cell r="E56">
            <v>338382</v>
          </cell>
          <cell r="F56">
            <v>10112208</v>
          </cell>
          <cell r="G56">
            <v>0</v>
          </cell>
          <cell r="H56">
            <v>0</v>
          </cell>
          <cell r="I56">
            <v>0</v>
          </cell>
          <cell r="K56">
            <v>103303937</v>
          </cell>
          <cell r="M56">
            <v>122970346</v>
          </cell>
          <cell r="N56">
            <v>-3909844</v>
          </cell>
          <cell r="O56">
            <v>-6797695</v>
          </cell>
          <cell r="P56">
            <v>112262807</v>
          </cell>
          <cell r="R56">
            <v>112262807</v>
          </cell>
          <cell r="T56">
            <v>0</v>
          </cell>
          <cell r="W56">
            <v>122850526</v>
          </cell>
        </row>
        <row r="57">
          <cell r="A57" t="str">
            <v>Intangilbles</v>
          </cell>
          <cell r="C57">
            <v>0</v>
          </cell>
          <cell r="D57">
            <v>277762</v>
          </cell>
          <cell r="E57">
            <v>943097</v>
          </cell>
          <cell r="F57">
            <v>177390</v>
          </cell>
          <cell r="G57">
            <v>923341</v>
          </cell>
          <cell r="H57">
            <v>654214</v>
          </cell>
          <cell r="I57">
            <v>0</v>
          </cell>
          <cell r="K57">
            <v>0</v>
          </cell>
          <cell r="M57">
            <v>2975804</v>
          </cell>
          <cell r="O57">
            <v>14826565</v>
          </cell>
          <cell r="P57">
            <v>17802369</v>
          </cell>
          <cell r="R57">
            <v>17802369</v>
          </cell>
          <cell r="T57">
            <v>0</v>
          </cell>
          <cell r="W57">
            <v>19020493</v>
          </cell>
        </row>
        <row r="58">
          <cell r="A58" t="str">
            <v>Menos:  amortizaciones</v>
          </cell>
          <cell r="C58">
            <v>0</v>
          </cell>
          <cell r="D58">
            <v>-60621</v>
          </cell>
          <cell r="E58">
            <v>-617137</v>
          </cell>
          <cell r="F58">
            <v>-30310</v>
          </cell>
          <cell r="G58">
            <v>-261613</v>
          </cell>
          <cell r="H58">
            <v>-248056</v>
          </cell>
          <cell r="I58">
            <v>0</v>
          </cell>
          <cell r="K58">
            <v>0</v>
          </cell>
          <cell r="M58">
            <v>-1217737</v>
          </cell>
          <cell r="O58">
            <v>-11953084</v>
          </cell>
          <cell r="P58">
            <v>-13170821</v>
          </cell>
          <cell r="R58">
            <v>-13170821</v>
          </cell>
          <cell r="T58">
            <v>0</v>
          </cell>
          <cell r="W58">
            <v>-13466655</v>
          </cell>
        </row>
        <row r="59">
          <cell r="A59" t="str">
            <v>Otros</v>
          </cell>
          <cell r="C59">
            <v>0</v>
          </cell>
          <cell r="D59">
            <v>19774182</v>
          </cell>
          <cell r="E59">
            <v>0</v>
          </cell>
          <cell r="F59">
            <v>7010621</v>
          </cell>
          <cell r="G59">
            <v>564345</v>
          </cell>
          <cell r="H59">
            <v>788274</v>
          </cell>
          <cell r="I59">
            <v>229628</v>
          </cell>
          <cell r="J59">
            <v>1021282</v>
          </cell>
          <cell r="K59">
            <v>30120586</v>
          </cell>
          <cell r="M59">
            <v>59508918</v>
          </cell>
          <cell r="O59">
            <v>-2600891</v>
          </cell>
          <cell r="P59">
            <v>56908027</v>
          </cell>
          <cell r="R59">
            <v>159353106</v>
          </cell>
          <cell r="T59">
            <v>-102445079</v>
          </cell>
          <cell r="W59">
            <v>176912080</v>
          </cell>
        </row>
        <row r="60">
          <cell r="A60" t="str">
            <v>Contratos de leasing largo plazo (neto)</v>
          </cell>
          <cell r="G60">
            <v>0</v>
          </cell>
          <cell r="H60">
            <v>0</v>
          </cell>
          <cell r="M60">
            <v>0</v>
          </cell>
          <cell r="P60">
            <v>0</v>
          </cell>
          <cell r="R60">
            <v>0</v>
          </cell>
          <cell r="T60">
            <v>0</v>
          </cell>
          <cell r="W60">
            <v>0</v>
          </cell>
        </row>
        <row r="62">
          <cell r="A62" t="str">
            <v xml:space="preserve">Total otros activos </v>
          </cell>
          <cell r="C62">
            <v>891954828</v>
          </cell>
          <cell r="D62">
            <v>58535577</v>
          </cell>
          <cell r="E62">
            <v>678255</v>
          </cell>
          <cell r="F62">
            <v>53019133</v>
          </cell>
          <cell r="G62">
            <v>2780713</v>
          </cell>
          <cell r="H62">
            <v>1873973</v>
          </cell>
          <cell r="I62">
            <v>279508874</v>
          </cell>
          <cell r="J62">
            <v>6924488</v>
          </cell>
          <cell r="K62">
            <v>196701786</v>
          </cell>
          <cell r="L62">
            <v>196105285</v>
          </cell>
          <cell r="M62">
            <v>1688082912</v>
          </cell>
          <cell r="N62">
            <v>-1229355986</v>
          </cell>
          <cell r="O62">
            <v>-6525105</v>
          </cell>
          <cell r="P62">
            <v>452201821</v>
          </cell>
          <cell r="R62">
            <v>434584063</v>
          </cell>
          <cell r="T62">
            <v>17617758</v>
          </cell>
          <cell r="W62">
            <v>500736334</v>
          </cell>
        </row>
        <row r="64">
          <cell r="A64" t="str">
            <v xml:space="preserve">    TOTAL ACTIVOS</v>
          </cell>
          <cell r="C64">
            <v>985427737</v>
          </cell>
          <cell r="D64">
            <v>307729238</v>
          </cell>
          <cell r="E64">
            <v>238640025</v>
          </cell>
          <cell r="F64">
            <v>400521457</v>
          </cell>
          <cell r="G64">
            <v>15151763</v>
          </cell>
          <cell r="H64">
            <v>21568885</v>
          </cell>
          <cell r="I64">
            <v>300056507</v>
          </cell>
          <cell r="J64">
            <v>693865136</v>
          </cell>
          <cell r="K64">
            <v>1267309503</v>
          </cell>
          <cell r="L64">
            <v>208535483</v>
          </cell>
          <cell r="M64">
            <v>4438805734</v>
          </cell>
          <cell r="N64">
            <v>-1351568309</v>
          </cell>
          <cell r="O64">
            <v>-7152265</v>
          </cell>
          <cell r="P64">
            <v>3080085160</v>
          </cell>
          <cell r="R64">
            <v>3168330238</v>
          </cell>
          <cell r="T64">
            <v>-88245078</v>
          </cell>
          <cell r="W64">
            <v>3270898062</v>
          </cell>
        </row>
        <row r="68">
          <cell r="A68" t="str">
            <v xml:space="preserve"> PASIVOS Y PATRIMONIO</v>
          </cell>
        </row>
        <row r="70">
          <cell r="A70" t="str">
            <v>PASIVO CIRCULANTE:</v>
          </cell>
        </row>
        <row r="72">
          <cell r="A72" t="str">
            <v>Obligaciones con bcos e inst. financ. corto plazo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29521869</v>
          </cell>
          <cell r="K72">
            <v>0</v>
          </cell>
          <cell r="L72">
            <v>0</v>
          </cell>
          <cell r="M72">
            <v>29521869</v>
          </cell>
          <cell r="P72">
            <v>29521869</v>
          </cell>
          <cell r="R72">
            <v>29521869</v>
          </cell>
          <cell r="T72">
            <v>0</v>
          </cell>
          <cell r="W72">
            <v>2896054</v>
          </cell>
        </row>
        <row r="73">
          <cell r="A73" t="str">
            <v>Obligaciones con bcos e inst. financ.l/plazo porción c/plazo</v>
          </cell>
          <cell r="C73">
            <v>0</v>
          </cell>
          <cell r="D73">
            <v>4144063</v>
          </cell>
          <cell r="E73">
            <v>614653</v>
          </cell>
          <cell r="F73">
            <v>81490</v>
          </cell>
          <cell r="G73">
            <v>0</v>
          </cell>
          <cell r="H73">
            <v>0</v>
          </cell>
          <cell r="I73">
            <v>0</v>
          </cell>
          <cell r="J73">
            <v>19973132</v>
          </cell>
          <cell r="K73">
            <v>33966519</v>
          </cell>
          <cell r="M73">
            <v>58779857</v>
          </cell>
          <cell r="P73">
            <v>58779857</v>
          </cell>
          <cell r="R73">
            <v>58779857</v>
          </cell>
          <cell r="T73">
            <v>0</v>
          </cell>
          <cell r="W73">
            <v>34087353</v>
          </cell>
        </row>
        <row r="74">
          <cell r="A74" t="str">
            <v>Obligaciones con el publico (pagarés)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P74">
            <v>0</v>
          </cell>
          <cell r="R74">
            <v>0</v>
          </cell>
          <cell r="T74">
            <v>0</v>
          </cell>
          <cell r="W74">
            <v>0</v>
          </cell>
        </row>
        <row r="75">
          <cell r="A75" t="str">
            <v>Obligaciones con el publico-porción corto plazo (bonos)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92568646</v>
          </cell>
          <cell r="M75">
            <v>92568646</v>
          </cell>
          <cell r="P75">
            <v>92568646</v>
          </cell>
          <cell r="R75">
            <v>92568646</v>
          </cell>
          <cell r="T75">
            <v>0</v>
          </cell>
          <cell r="W75">
            <v>12159164</v>
          </cell>
        </row>
        <row r="76">
          <cell r="A76" t="str">
            <v>Obligaciones largo plazo con vencimiento  dentro de un año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K76">
            <v>769241</v>
          </cell>
          <cell r="M76">
            <v>769241</v>
          </cell>
          <cell r="P76">
            <v>769241</v>
          </cell>
          <cell r="R76">
            <v>769241</v>
          </cell>
          <cell r="T76">
            <v>0</v>
          </cell>
          <cell r="W76">
            <v>2962525</v>
          </cell>
        </row>
        <row r="77">
          <cell r="A77" t="str">
            <v>Dividendos por pagar</v>
          </cell>
          <cell r="C77">
            <v>702219</v>
          </cell>
          <cell r="D77">
            <v>22442037</v>
          </cell>
          <cell r="E77">
            <v>35279</v>
          </cell>
          <cell r="F77">
            <v>13625221</v>
          </cell>
          <cell r="G77">
            <v>0</v>
          </cell>
          <cell r="H77">
            <v>0</v>
          </cell>
          <cell r="I77">
            <v>0</v>
          </cell>
          <cell r="J77">
            <v>343829</v>
          </cell>
          <cell r="K77">
            <v>0</v>
          </cell>
          <cell r="L77">
            <v>3431</v>
          </cell>
          <cell r="M77">
            <v>37152016</v>
          </cell>
          <cell r="N77">
            <v>-22442037</v>
          </cell>
          <cell r="P77">
            <v>14709979</v>
          </cell>
          <cell r="R77">
            <v>14709978</v>
          </cell>
          <cell r="T77">
            <v>1</v>
          </cell>
          <cell r="W77">
            <v>19363165</v>
          </cell>
        </row>
        <row r="78">
          <cell r="A78" t="str">
            <v>Cuentas por pagar</v>
          </cell>
          <cell r="C78">
            <v>0</v>
          </cell>
          <cell r="D78">
            <v>5521442</v>
          </cell>
          <cell r="E78">
            <v>11456793</v>
          </cell>
          <cell r="F78">
            <v>22923523</v>
          </cell>
          <cell r="G78">
            <v>8889</v>
          </cell>
          <cell r="H78">
            <v>2292</v>
          </cell>
          <cell r="I78">
            <v>0</v>
          </cell>
          <cell r="J78">
            <v>74282274</v>
          </cell>
          <cell r="K78">
            <v>44401473</v>
          </cell>
          <cell r="L78">
            <v>0</v>
          </cell>
          <cell r="M78">
            <v>158596686</v>
          </cell>
          <cell r="O78">
            <v>-6494828</v>
          </cell>
          <cell r="P78">
            <v>152101858</v>
          </cell>
          <cell r="R78">
            <v>152101858</v>
          </cell>
          <cell r="T78">
            <v>0</v>
          </cell>
          <cell r="W78">
            <v>131113170</v>
          </cell>
        </row>
        <row r="79">
          <cell r="A79" t="str">
            <v>Documentos por pagar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9435198</v>
          </cell>
          <cell r="M79">
            <v>9435198</v>
          </cell>
          <cell r="O79">
            <v>6494828</v>
          </cell>
          <cell r="P79">
            <v>15930026</v>
          </cell>
          <cell r="R79">
            <v>15930027</v>
          </cell>
          <cell r="T79">
            <v>-1</v>
          </cell>
          <cell r="W79">
            <v>16890479</v>
          </cell>
        </row>
        <row r="80">
          <cell r="A80" t="str">
            <v>Acreedores varios</v>
          </cell>
          <cell r="C80">
            <v>0</v>
          </cell>
          <cell r="D80">
            <v>2258365</v>
          </cell>
          <cell r="E80">
            <v>4210149</v>
          </cell>
          <cell r="F80">
            <v>4034747</v>
          </cell>
          <cell r="G80">
            <v>0</v>
          </cell>
          <cell r="H80">
            <v>0</v>
          </cell>
          <cell r="I80">
            <v>0</v>
          </cell>
          <cell r="J80">
            <v>8228045</v>
          </cell>
          <cell r="K80">
            <v>34924981</v>
          </cell>
          <cell r="M80">
            <v>53656287</v>
          </cell>
          <cell r="N80">
            <v>988860</v>
          </cell>
          <cell r="O80">
            <v>-2</v>
          </cell>
          <cell r="P80">
            <v>54645145</v>
          </cell>
          <cell r="R80">
            <v>54638413</v>
          </cell>
          <cell r="T80">
            <v>6732</v>
          </cell>
          <cell r="W80">
            <v>63111967</v>
          </cell>
        </row>
        <row r="81">
          <cell r="A81" t="str">
            <v>Doctos y ctas por pagar a emp. relacionadas</v>
          </cell>
          <cell r="C81">
            <v>653255</v>
          </cell>
          <cell r="D81">
            <v>29317</v>
          </cell>
          <cell r="E81">
            <v>22857</v>
          </cell>
          <cell r="F81">
            <v>26654670</v>
          </cell>
          <cell r="G81">
            <v>19559518</v>
          </cell>
          <cell r="H81">
            <v>18055674</v>
          </cell>
          <cell r="I81">
            <v>0</v>
          </cell>
          <cell r="J81">
            <v>28574038</v>
          </cell>
          <cell r="K81">
            <v>8314935</v>
          </cell>
          <cell r="L81">
            <v>148093886</v>
          </cell>
          <cell r="M81">
            <v>249958150</v>
          </cell>
          <cell r="N81">
            <v>-72717924</v>
          </cell>
          <cell r="P81">
            <v>177240226</v>
          </cell>
          <cell r="R81">
            <v>177240226</v>
          </cell>
          <cell r="T81">
            <v>0</v>
          </cell>
          <cell r="W81">
            <v>193366225</v>
          </cell>
        </row>
        <row r="82">
          <cell r="A82" t="str">
            <v>Provisiones</v>
          </cell>
          <cell r="C82">
            <v>717447</v>
          </cell>
          <cell r="D82">
            <v>4472</v>
          </cell>
          <cell r="E82">
            <v>248445</v>
          </cell>
          <cell r="F82">
            <v>160495</v>
          </cell>
          <cell r="G82">
            <v>337974</v>
          </cell>
          <cell r="H82">
            <v>187116</v>
          </cell>
          <cell r="I82">
            <v>0</v>
          </cell>
          <cell r="J82">
            <v>7208964</v>
          </cell>
          <cell r="K82">
            <v>13058336</v>
          </cell>
          <cell r="M82">
            <v>21923249</v>
          </cell>
          <cell r="P82">
            <v>21923249</v>
          </cell>
          <cell r="R82">
            <v>21923249</v>
          </cell>
          <cell r="T82">
            <v>0</v>
          </cell>
          <cell r="W82">
            <v>24466693</v>
          </cell>
        </row>
        <row r="83">
          <cell r="A83" t="str">
            <v>Retenciones</v>
          </cell>
          <cell r="C83">
            <v>109371</v>
          </cell>
          <cell r="D83">
            <v>3883195</v>
          </cell>
          <cell r="E83">
            <v>3123451</v>
          </cell>
          <cell r="F83">
            <v>1891163</v>
          </cell>
          <cell r="G83">
            <v>5365</v>
          </cell>
          <cell r="H83">
            <v>15412</v>
          </cell>
          <cell r="I83">
            <v>336763</v>
          </cell>
          <cell r="J83">
            <v>15313103</v>
          </cell>
          <cell r="K83">
            <v>31530237</v>
          </cell>
          <cell r="L83">
            <v>1585</v>
          </cell>
          <cell r="M83">
            <v>56209645</v>
          </cell>
          <cell r="N83">
            <v>0</v>
          </cell>
          <cell r="P83">
            <v>56209645</v>
          </cell>
          <cell r="R83">
            <v>56209645</v>
          </cell>
          <cell r="T83">
            <v>0</v>
          </cell>
          <cell r="W83">
            <v>70543906</v>
          </cell>
        </row>
        <row r="84">
          <cell r="A84" t="str">
            <v>Impuesto a la renta</v>
          </cell>
          <cell r="C84">
            <v>2376</v>
          </cell>
          <cell r="D84">
            <v>60124</v>
          </cell>
          <cell r="E84">
            <v>2428301</v>
          </cell>
          <cell r="F84">
            <v>0</v>
          </cell>
          <cell r="H84">
            <v>602588</v>
          </cell>
          <cell r="I84">
            <v>1084574</v>
          </cell>
          <cell r="K84">
            <v>916818</v>
          </cell>
          <cell r="M84">
            <v>5094781</v>
          </cell>
          <cell r="N84">
            <v>-3407619</v>
          </cell>
          <cell r="O84">
            <v>-1084574</v>
          </cell>
          <cell r="P84">
            <v>602588</v>
          </cell>
          <cell r="R84">
            <v>602588</v>
          </cell>
          <cell r="T84">
            <v>0</v>
          </cell>
          <cell r="W84">
            <v>63365859</v>
          </cell>
        </row>
        <row r="85">
          <cell r="A85" t="str">
            <v>Ingresos percibidos por adelantado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  <cell r="M85">
            <v>0</v>
          </cell>
          <cell r="P85">
            <v>0</v>
          </cell>
          <cell r="R85">
            <v>0</v>
          </cell>
          <cell r="T85">
            <v>0</v>
          </cell>
          <cell r="W85">
            <v>0</v>
          </cell>
        </row>
        <row r="86">
          <cell r="A86" t="str">
            <v>Impuestos diferidos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W86">
            <v>0</v>
          </cell>
        </row>
        <row r="87">
          <cell r="A87" t="str">
            <v>Aportes Financieros Reembolsables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K87">
            <v>0</v>
          </cell>
          <cell r="M87">
            <v>0</v>
          </cell>
          <cell r="P87">
            <v>0</v>
          </cell>
          <cell r="R87">
            <v>0</v>
          </cell>
          <cell r="T87">
            <v>0</v>
          </cell>
          <cell r="W87">
            <v>0</v>
          </cell>
        </row>
        <row r="88">
          <cell r="A88" t="str">
            <v>Otros pasivos circulantes</v>
          </cell>
          <cell r="C88">
            <v>0</v>
          </cell>
          <cell r="D88">
            <v>6880436</v>
          </cell>
          <cell r="E88">
            <v>45714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37324936</v>
          </cell>
          <cell r="K88">
            <v>18078563</v>
          </cell>
          <cell r="M88">
            <v>62329649</v>
          </cell>
          <cell r="O88">
            <v>-1815242</v>
          </cell>
          <cell r="P88">
            <v>60514407</v>
          </cell>
          <cell r="R88">
            <v>60514408</v>
          </cell>
          <cell r="T88">
            <v>-1</v>
          </cell>
          <cell r="W88">
            <v>47075525</v>
          </cell>
        </row>
        <row r="90">
          <cell r="A90" t="str">
            <v>Total pasivo circulante</v>
          </cell>
          <cell r="C90">
            <v>2184668</v>
          </cell>
          <cell r="D90">
            <v>45223451</v>
          </cell>
          <cell r="E90">
            <v>22185642</v>
          </cell>
          <cell r="F90">
            <v>69371309</v>
          </cell>
          <cell r="G90">
            <v>19911746</v>
          </cell>
          <cell r="H90">
            <v>18863082</v>
          </cell>
          <cell r="I90">
            <v>1421337</v>
          </cell>
          <cell r="J90">
            <v>220770190</v>
          </cell>
          <cell r="K90">
            <v>287964947</v>
          </cell>
          <cell r="L90">
            <v>148098902</v>
          </cell>
          <cell r="M90">
            <v>835995274</v>
          </cell>
          <cell r="N90">
            <v>-97578720</v>
          </cell>
          <cell r="O90">
            <v>-2899818</v>
          </cell>
          <cell r="P90">
            <v>735516736</v>
          </cell>
          <cell r="R90">
            <v>735510005</v>
          </cell>
          <cell r="T90">
            <v>6731</v>
          </cell>
          <cell r="W90">
            <v>681402085</v>
          </cell>
        </row>
        <row r="92">
          <cell r="A92" t="str">
            <v>PASIVO A LARGO PLAZO:</v>
          </cell>
        </row>
        <row r="94">
          <cell r="A94" t="str">
            <v>Obligaciones con bancos e inst. financieras</v>
          </cell>
          <cell r="C94">
            <v>0</v>
          </cell>
          <cell r="D94">
            <v>52506863</v>
          </cell>
          <cell r="E94">
            <v>0</v>
          </cell>
          <cell r="F94">
            <v>168313537</v>
          </cell>
          <cell r="G94">
            <v>0</v>
          </cell>
          <cell r="H94">
            <v>0</v>
          </cell>
          <cell r="I94">
            <v>0</v>
          </cell>
          <cell r="J94">
            <v>76815658</v>
          </cell>
          <cell r="K94">
            <v>245095704</v>
          </cell>
          <cell r="M94">
            <v>542731762</v>
          </cell>
          <cell r="P94">
            <v>542731762</v>
          </cell>
          <cell r="R94">
            <v>542731762</v>
          </cell>
          <cell r="T94">
            <v>0</v>
          </cell>
          <cell r="W94">
            <v>412109378</v>
          </cell>
        </row>
        <row r="95">
          <cell r="A95" t="str">
            <v>Obligaciones con el público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138465459</v>
          </cell>
          <cell r="M95">
            <v>138465459</v>
          </cell>
          <cell r="P95">
            <v>138465459</v>
          </cell>
          <cell r="R95">
            <v>138465459</v>
          </cell>
          <cell r="T95">
            <v>0</v>
          </cell>
          <cell r="W95">
            <v>207208644</v>
          </cell>
        </row>
        <row r="96">
          <cell r="A96" t="str">
            <v>Documentos por pagar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30224796</v>
          </cell>
          <cell r="M96">
            <v>30224796</v>
          </cell>
          <cell r="O96">
            <v>29692991</v>
          </cell>
          <cell r="P96">
            <v>59917787</v>
          </cell>
          <cell r="R96">
            <v>59917787</v>
          </cell>
          <cell r="T96">
            <v>0</v>
          </cell>
          <cell r="W96">
            <v>59182837</v>
          </cell>
        </row>
        <row r="97">
          <cell r="A97" t="str">
            <v>Acreedores varios</v>
          </cell>
          <cell r="C97">
            <v>40804087</v>
          </cell>
          <cell r="D97">
            <v>0</v>
          </cell>
          <cell r="E97">
            <v>6942050</v>
          </cell>
          <cell r="F97">
            <v>12037160</v>
          </cell>
          <cell r="G97">
            <v>0</v>
          </cell>
          <cell r="H97">
            <v>0</v>
          </cell>
          <cell r="I97">
            <v>0</v>
          </cell>
          <cell r="J97">
            <v>32061287</v>
          </cell>
          <cell r="K97">
            <v>7794020</v>
          </cell>
          <cell r="M97">
            <v>99638604</v>
          </cell>
          <cell r="O97">
            <v>-29692991</v>
          </cell>
          <cell r="P97">
            <v>69945613</v>
          </cell>
          <cell r="R97">
            <v>69945613</v>
          </cell>
          <cell r="T97">
            <v>0</v>
          </cell>
          <cell r="W97">
            <v>62491656</v>
          </cell>
        </row>
        <row r="98">
          <cell r="A98" t="str">
            <v>Doctos y ctas por pagar a empresas relacionadas</v>
          </cell>
          <cell r="C98">
            <v>0</v>
          </cell>
          <cell r="D98">
            <v>0</v>
          </cell>
          <cell r="E98">
            <v>0</v>
          </cell>
          <cell r="F98">
            <v>70814278</v>
          </cell>
          <cell r="G98">
            <v>0</v>
          </cell>
          <cell r="H98">
            <v>0</v>
          </cell>
          <cell r="I98">
            <v>0</v>
          </cell>
          <cell r="J98">
            <v>29327682</v>
          </cell>
          <cell r="K98">
            <v>0</v>
          </cell>
          <cell r="M98">
            <v>100141960</v>
          </cell>
          <cell r="N98">
            <v>-91980168</v>
          </cell>
          <cell r="P98">
            <v>8161792</v>
          </cell>
          <cell r="R98">
            <v>8161792</v>
          </cell>
          <cell r="T98">
            <v>0</v>
          </cell>
          <cell r="W98">
            <v>12082887</v>
          </cell>
        </row>
        <row r="99">
          <cell r="A99" t="str">
            <v>Provisiones</v>
          </cell>
          <cell r="C99">
            <v>0</v>
          </cell>
          <cell r="D99">
            <v>30828546</v>
          </cell>
          <cell r="E99">
            <v>2081969</v>
          </cell>
          <cell r="F99">
            <v>4439712</v>
          </cell>
          <cell r="G99">
            <v>0</v>
          </cell>
          <cell r="H99">
            <v>0</v>
          </cell>
          <cell r="I99">
            <v>0</v>
          </cell>
          <cell r="J99">
            <v>20892379</v>
          </cell>
          <cell r="K99">
            <v>166506339</v>
          </cell>
          <cell r="M99">
            <v>224748945</v>
          </cell>
          <cell r="P99">
            <v>224748945</v>
          </cell>
          <cell r="R99">
            <v>224748944</v>
          </cell>
          <cell r="T99">
            <v>1</v>
          </cell>
          <cell r="W99">
            <v>237884720</v>
          </cell>
        </row>
        <row r="100">
          <cell r="A100" t="str">
            <v>Impuestos diferidos</v>
          </cell>
          <cell r="C100">
            <v>0</v>
          </cell>
          <cell r="D100">
            <v>0</v>
          </cell>
          <cell r="E100">
            <v>-4643252</v>
          </cell>
          <cell r="F100">
            <v>-22441652</v>
          </cell>
          <cell r="G100">
            <v>-118806</v>
          </cell>
          <cell r="H100">
            <v>-65682</v>
          </cell>
          <cell r="I100">
            <v>0</v>
          </cell>
          <cell r="J100">
            <v>23280820</v>
          </cell>
          <cell r="K100">
            <v>2571352</v>
          </cell>
          <cell r="L100">
            <v>5327064</v>
          </cell>
          <cell r="M100">
            <v>3909844</v>
          </cell>
          <cell r="N100">
            <v>-3909844</v>
          </cell>
          <cell r="O100">
            <v>-6797695</v>
          </cell>
          <cell r="P100">
            <v>-6797695</v>
          </cell>
          <cell r="R100">
            <v>0</v>
          </cell>
          <cell r="T100">
            <v>-6797695</v>
          </cell>
          <cell r="W100">
            <v>0</v>
          </cell>
        </row>
        <row r="101">
          <cell r="A101" t="str">
            <v>Aportes Financieros Reembolsables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K101">
            <v>0</v>
          </cell>
          <cell r="M101">
            <v>0</v>
          </cell>
          <cell r="P101">
            <v>0</v>
          </cell>
          <cell r="R101">
            <v>0</v>
          </cell>
          <cell r="T101">
            <v>0</v>
          </cell>
          <cell r="W101">
            <v>0</v>
          </cell>
        </row>
        <row r="102">
          <cell r="A102" t="str">
            <v>Otros pasivos a largo plazo</v>
          </cell>
          <cell r="C102">
            <v>0</v>
          </cell>
          <cell r="D102">
            <v>759248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9354911</v>
          </cell>
          <cell r="K102">
            <v>0</v>
          </cell>
          <cell r="M102">
            <v>10114159</v>
          </cell>
          <cell r="N102">
            <v>0</v>
          </cell>
          <cell r="O102">
            <v>2545248</v>
          </cell>
          <cell r="P102">
            <v>12659407</v>
          </cell>
          <cell r="R102">
            <v>12474586</v>
          </cell>
          <cell r="T102">
            <v>184821</v>
          </cell>
          <cell r="W102">
            <v>17755327</v>
          </cell>
        </row>
        <row r="104">
          <cell r="A104" t="str">
            <v>Total Pasivo a Largo Plazo</v>
          </cell>
          <cell r="C104">
            <v>40804087</v>
          </cell>
          <cell r="D104">
            <v>84094657</v>
          </cell>
          <cell r="E104">
            <v>4380767</v>
          </cell>
          <cell r="F104">
            <v>233163035</v>
          </cell>
          <cell r="G104">
            <v>-118806</v>
          </cell>
          <cell r="H104">
            <v>-65682</v>
          </cell>
          <cell r="I104">
            <v>0</v>
          </cell>
          <cell r="J104">
            <v>191732737</v>
          </cell>
          <cell r="K104">
            <v>590657670</v>
          </cell>
          <cell r="L104">
            <v>5327064</v>
          </cell>
          <cell r="M104">
            <v>1149975529</v>
          </cell>
          <cell r="N104">
            <v>-95890012</v>
          </cell>
          <cell r="O104">
            <v>-4252447</v>
          </cell>
          <cell r="P104">
            <v>1049833070</v>
          </cell>
          <cell r="R104">
            <v>1056445943</v>
          </cell>
          <cell r="T104">
            <v>-6612873</v>
          </cell>
          <cell r="W104">
            <v>1008715449</v>
          </cell>
        </row>
        <row r="106">
          <cell r="A106" t="str">
            <v>Intéres minoritario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M106">
            <v>0</v>
          </cell>
          <cell r="N106">
            <v>352296372</v>
          </cell>
          <cell r="O106">
            <v>0</v>
          </cell>
          <cell r="P106">
            <v>352296372</v>
          </cell>
          <cell r="R106">
            <v>428227299</v>
          </cell>
          <cell r="T106">
            <v>-75930927</v>
          </cell>
          <cell r="W106">
            <v>501042316</v>
          </cell>
        </row>
        <row r="108">
          <cell r="A108" t="str">
            <v>PATRIMONIO</v>
          </cell>
        </row>
        <row r="109">
          <cell r="A109" t="str">
            <v>Capital pagado</v>
          </cell>
          <cell r="C109">
            <v>176085837</v>
          </cell>
          <cell r="D109">
            <v>32113007</v>
          </cell>
          <cell r="E109">
            <v>128779975</v>
          </cell>
          <cell r="F109">
            <v>96711191</v>
          </cell>
          <cell r="G109">
            <v>5925118</v>
          </cell>
          <cell r="H109">
            <v>7853455</v>
          </cell>
          <cell r="I109">
            <v>423980571</v>
          </cell>
          <cell r="J109">
            <v>185982759</v>
          </cell>
          <cell r="K109">
            <v>196925668</v>
          </cell>
          <cell r="L109">
            <v>26832328</v>
          </cell>
          <cell r="M109">
            <v>1281189909</v>
          </cell>
          <cell r="N109">
            <v>-1105104072</v>
          </cell>
          <cell r="P109">
            <v>176085837</v>
          </cell>
          <cell r="R109">
            <v>176085837</v>
          </cell>
          <cell r="T109">
            <v>0</v>
          </cell>
          <cell r="W109">
            <v>202627479</v>
          </cell>
        </row>
        <row r="110">
          <cell r="A110" t="str">
            <v>Reserva de revalorización</v>
          </cell>
          <cell r="C110">
            <v>0</v>
          </cell>
          <cell r="D110">
            <v>0</v>
          </cell>
          <cell r="E110">
            <v>93573828</v>
          </cell>
          <cell r="F110">
            <v>0</v>
          </cell>
          <cell r="G110">
            <v>0</v>
          </cell>
          <cell r="H110">
            <v>0</v>
          </cell>
          <cell r="I110">
            <v>-14896058</v>
          </cell>
          <cell r="J110">
            <v>249673196</v>
          </cell>
          <cell r="K110">
            <v>0</v>
          </cell>
          <cell r="M110">
            <v>328350966</v>
          </cell>
          <cell r="N110">
            <v>-328350966</v>
          </cell>
          <cell r="P110">
            <v>0</v>
          </cell>
          <cell r="R110">
            <v>0</v>
          </cell>
          <cell r="T110">
            <v>0</v>
          </cell>
          <cell r="W110">
            <v>0</v>
          </cell>
        </row>
        <row r="111">
          <cell r="A111" t="str">
            <v>Sobreprecio en vtas de acciones propias</v>
          </cell>
          <cell r="C111">
            <v>653441372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K111">
            <v>297075</v>
          </cell>
          <cell r="M111">
            <v>653738447</v>
          </cell>
          <cell r="N111">
            <v>-297075</v>
          </cell>
          <cell r="P111">
            <v>653441372</v>
          </cell>
          <cell r="R111">
            <v>653441372</v>
          </cell>
          <cell r="T111">
            <v>0</v>
          </cell>
          <cell r="W111">
            <v>751935420</v>
          </cell>
        </row>
        <row r="112">
          <cell r="A112" t="str">
            <v>Otras reservas</v>
          </cell>
          <cell r="C112">
            <v>-104777120</v>
          </cell>
          <cell r="D112">
            <v>62505130</v>
          </cell>
          <cell r="E112">
            <v>29532813</v>
          </cell>
          <cell r="F112">
            <v>31556465</v>
          </cell>
          <cell r="G112">
            <v>-11610152</v>
          </cell>
          <cell r="H112">
            <v>-10168760</v>
          </cell>
          <cell r="I112">
            <v>-54106924</v>
          </cell>
          <cell r="J112">
            <v>-21283040</v>
          </cell>
          <cell r="K112">
            <v>269711240</v>
          </cell>
          <cell r="L112">
            <v>-13673360</v>
          </cell>
          <cell r="M112">
            <v>177686292</v>
          </cell>
          <cell r="N112">
            <v>-282463412</v>
          </cell>
          <cell r="O112">
            <v>0</v>
          </cell>
          <cell r="P112">
            <v>-104777120</v>
          </cell>
          <cell r="R112">
            <v>25671819</v>
          </cell>
          <cell r="T112">
            <v>-130448939</v>
          </cell>
          <cell r="W112">
            <v>29541365</v>
          </cell>
        </row>
        <row r="114">
          <cell r="A114" t="str">
            <v>Total Capital y Reservas</v>
          </cell>
          <cell r="C114">
            <v>724750089</v>
          </cell>
          <cell r="D114">
            <v>94618137</v>
          </cell>
          <cell r="E114">
            <v>251886616</v>
          </cell>
          <cell r="F114">
            <v>128267656</v>
          </cell>
          <cell r="G114">
            <v>-5685034</v>
          </cell>
          <cell r="H114">
            <v>-2315305</v>
          </cell>
          <cell r="I114">
            <v>354977589</v>
          </cell>
          <cell r="J114">
            <v>414372915</v>
          </cell>
          <cell r="K114">
            <v>466933983</v>
          </cell>
          <cell r="L114">
            <v>13158968</v>
          </cell>
          <cell r="M114">
            <v>2440965614</v>
          </cell>
          <cell r="N114">
            <v>-1716215525</v>
          </cell>
          <cell r="O114">
            <v>0</v>
          </cell>
          <cell r="P114">
            <v>724750089</v>
          </cell>
          <cell r="R114">
            <v>855199028</v>
          </cell>
          <cell r="T114">
            <v>-130448939</v>
          </cell>
          <cell r="W114">
            <v>984104264</v>
          </cell>
        </row>
        <row r="117">
          <cell r="A117" t="str">
            <v>UTILIDADES RETENIDAS</v>
          </cell>
        </row>
        <row r="118">
          <cell r="A118" t="str">
            <v>Reserva futuros dividendos</v>
          </cell>
          <cell r="C118">
            <v>0</v>
          </cell>
          <cell r="D118">
            <v>60934614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K118">
            <v>0</v>
          </cell>
          <cell r="M118">
            <v>60934614</v>
          </cell>
          <cell r="N118">
            <v>-60934614</v>
          </cell>
          <cell r="P118">
            <v>0</v>
          </cell>
          <cell r="R118">
            <v>0</v>
          </cell>
          <cell r="T118">
            <v>0</v>
          </cell>
          <cell r="W118">
            <v>0</v>
          </cell>
        </row>
        <row r="119">
          <cell r="A119" t="str">
            <v>Utilidades acumuladas</v>
          </cell>
          <cell r="C119">
            <v>207848039</v>
          </cell>
          <cell r="D119">
            <v>-561041</v>
          </cell>
          <cell r="E119">
            <v>0</v>
          </cell>
          <cell r="F119">
            <v>0</v>
          </cell>
          <cell r="G119">
            <v>515926</v>
          </cell>
          <cell r="H119">
            <v>3853684</v>
          </cell>
          <cell r="K119">
            <v>0</v>
          </cell>
          <cell r="L119">
            <v>41495629</v>
          </cell>
          <cell r="M119">
            <v>253152237</v>
          </cell>
          <cell r="N119">
            <v>-45304198</v>
          </cell>
          <cell r="O119">
            <v>0</v>
          </cell>
          <cell r="P119">
            <v>207848039</v>
          </cell>
          <cell r="R119">
            <v>83107109</v>
          </cell>
          <cell r="T119">
            <v>124740930</v>
          </cell>
          <cell r="W119">
            <v>35461948</v>
          </cell>
        </row>
        <row r="120">
          <cell r="A120" t="str">
            <v>Perdidas acumuladas</v>
          </cell>
          <cell r="C120">
            <v>0</v>
          </cell>
          <cell r="D120">
            <v>0</v>
          </cell>
          <cell r="E120">
            <v>-69731243</v>
          </cell>
          <cell r="F120">
            <v>-9150793</v>
          </cell>
          <cell r="G120">
            <v>0</v>
          </cell>
          <cell r="H120">
            <v>0</v>
          </cell>
          <cell r="I120">
            <v>-82526377</v>
          </cell>
          <cell r="J120">
            <v>-176178057</v>
          </cell>
          <cell r="K120">
            <v>-73382776</v>
          </cell>
          <cell r="M120">
            <v>-410969246</v>
          </cell>
          <cell r="N120">
            <v>410969246</v>
          </cell>
          <cell r="P120">
            <v>0</v>
          </cell>
          <cell r="R120">
            <v>0</v>
          </cell>
          <cell r="T120">
            <v>0</v>
          </cell>
          <cell r="W120">
            <v>0</v>
          </cell>
        </row>
        <row r="121">
          <cell r="A121" t="str">
            <v>Utilidad (pérdida) del ejercicio</v>
          </cell>
          <cell r="C121">
            <v>109050767</v>
          </cell>
          <cell r="D121">
            <v>46212758</v>
          </cell>
          <cell r="E121">
            <v>62023300</v>
          </cell>
          <cell r="F121">
            <v>-21129750</v>
          </cell>
          <cell r="G121">
            <v>527931</v>
          </cell>
          <cell r="H121">
            <v>1233106</v>
          </cell>
          <cell r="I121">
            <v>26183958</v>
          </cell>
          <cell r="J121">
            <v>43167351</v>
          </cell>
          <cell r="K121">
            <v>6224958</v>
          </cell>
          <cell r="L121">
            <v>2588340</v>
          </cell>
          <cell r="M121">
            <v>276082719</v>
          </cell>
          <cell r="N121">
            <v>-167031952</v>
          </cell>
          <cell r="P121">
            <v>109050767</v>
          </cell>
          <cell r="R121">
            <v>109050767</v>
          </cell>
          <cell r="T121">
            <v>0</v>
          </cell>
          <cell r="W121">
            <v>99049397</v>
          </cell>
        </row>
        <row r="122">
          <cell r="A122" t="str">
            <v>Menos: Dividendos provisorios</v>
          </cell>
          <cell r="C122">
            <v>-99209913</v>
          </cell>
          <cell r="D122">
            <v>-22793338</v>
          </cell>
          <cell r="E122">
            <v>-32105057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-11089279</v>
          </cell>
          <cell r="L122">
            <v>-2133420</v>
          </cell>
          <cell r="M122">
            <v>-167331007</v>
          </cell>
          <cell r="N122">
            <v>68121094</v>
          </cell>
          <cell r="P122">
            <v>-99209913</v>
          </cell>
          <cell r="R122">
            <v>-99209913</v>
          </cell>
          <cell r="T122">
            <v>0</v>
          </cell>
          <cell r="W122">
            <v>-38877397</v>
          </cell>
        </row>
        <row r="123">
          <cell r="A123" t="str">
            <v>Deficit en periodo de desarrollo filial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K123">
            <v>0</v>
          </cell>
          <cell r="M123">
            <v>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W123">
            <v>0</v>
          </cell>
        </row>
        <row r="125">
          <cell r="A125" t="str">
            <v>Total utilidades retenidas</v>
          </cell>
          <cell r="C125">
            <v>217688893</v>
          </cell>
          <cell r="D125">
            <v>83792993</v>
          </cell>
          <cell r="E125">
            <v>-39813000</v>
          </cell>
          <cell r="F125">
            <v>-30280543</v>
          </cell>
          <cell r="G125">
            <v>1043857</v>
          </cell>
          <cell r="H125">
            <v>5086790</v>
          </cell>
          <cell r="I125">
            <v>-56342419</v>
          </cell>
          <cell r="J125">
            <v>-133010706</v>
          </cell>
          <cell r="K125">
            <v>-78247097</v>
          </cell>
          <cell r="L125">
            <v>41950549</v>
          </cell>
          <cell r="M125">
            <v>11869317</v>
          </cell>
          <cell r="N125">
            <v>205819576</v>
          </cell>
          <cell r="O125">
            <v>0</v>
          </cell>
          <cell r="P125">
            <v>217688893</v>
          </cell>
          <cell r="R125">
            <v>92947963</v>
          </cell>
          <cell r="T125">
            <v>124740930</v>
          </cell>
          <cell r="W125">
            <v>95633948</v>
          </cell>
        </row>
        <row r="127">
          <cell r="A127" t="str">
            <v xml:space="preserve">    Total Patrimonio</v>
          </cell>
          <cell r="C127">
            <v>942438982</v>
          </cell>
          <cell r="D127">
            <v>178411130</v>
          </cell>
          <cell r="E127">
            <v>212073616</v>
          </cell>
          <cell r="F127">
            <v>97987113</v>
          </cell>
          <cell r="G127">
            <v>-4641177</v>
          </cell>
          <cell r="H127">
            <v>2771485</v>
          </cell>
          <cell r="I127">
            <v>298635170</v>
          </cell>
          <cell r="J127">
            <v>281362209</v>
          </cell>
          <cell r="K127">
            <v>388686886</v>
          </cell>
          <cell r="L127">
            <v>55109517</v>
          </cell>
          <cell r="M127">
            <v>2452834931</v>
          </cell>
          <cell r="N127">
            <v>-1510395949</v>
          </cell>
          <cell r="O127">
            <v>0</v>
          </cell>
          <cell r="P127">
            <v>942438982</v>
          </cell>
          <cell r="R127">
            <v>948146991</v>
          </cell>
          <cell r="T127">
            <v>-5708009</v>
          </cell>
          <cell r="W127">
            <v>1079738212</v>
          </cell>
        </row>
        <row r="129">
          <cell r="A129" t="str">
            <v xml:space="preserve">    TOTAL PASIVOS Y PATRIMONIO</v>
          </cell>
          <cell r="C129">
            <v>985427737</v>
          </cell>
          <cell r="D129">
            <v>307729238</v>
          </cell>
          <cell r="E129">
            <v>238640025</v>
          </cell>
          <cell r="F129">
            <v>400521457</v>
          </cell>
          <cell r="G129">
            <v>15151763</v>
          </cell>
          <cell r="H129">
            <v>21568885</v>
          </cell>
          <cell r="I129">
            <v>300056507</v>
          </cell>
          <cell r="J129">
            <v>693865136</v>
          </cell>
          <cell r="K129">
            <v>1267309503</v>
          </cell>
          <cell r="L129">
            <v>208535483</v>
          </cell>
          <cell r="M129">
            <v>4438805734</v>
          </cell>
          <cell r="N129">
            <v>-1351568309</v>
          </cell>
          <cell r="O129">
            <v>-7152265</v>
          </cell>
          <cell r="P129">
            <v>3080085160</v>
          </cell>
          <cell r="R129">
            <v>3168330238</v>
          </cell>
          <cell r="T129">
            <v>-88245078</v>
          </cell>
          <cell r="W129">
            <v>3270898062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P 12"/>
      <sheetName val="Datos"/>
      <sheetName val="DICIEMBRE"/>
      <sheetName val="Patrimonios"/>
      <sheetName val="AD Invers"/>
      <sheetName val="AD Pat Neg"/>
      <sheetName val="Reserva  Dif T-C"/>
      <sheetName val="Ajuste Reserva Betania"/>
      <sheetName val="Dividendos"/>
      <sheetName val="Inver EERR"/>
      <sheetName val="Aumento_Dism"/>
      <sheetName val="EMPRESAS"/>
      <sheetName val="Balance General"/>
      <sheetName val="EERR ISAPRES ABIERTAS"/>
      <sheetName val="Bce.EP"/>
      <sheetName val="LBO"/>
      <sheetName val="Balance"/>
      <sheetName val="Inicio Análisis Cuentas"/>
      <sheetName val="CMRESU99"/>
      <sheetName val="SerieA1"/>
      <sheetName val="FCaja"/>
      <sheetName val="Precios"/>
      <sheetName val="AN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efec. y efec. equiv."/>
      <sheetName val="Detalle Saldos Flujo"/>
      <sheetName val="Flujo  EERR"/>
      <sheetName val="Saldos Iniciales"/>
      <sheetName val="dividendos"/>
      <sheetName val="Prestamos"/>
      <sheetName val="Analisis mensual"/>
      <sheetName val="Analisis anual"/>
      <sheetName val="AD In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introduccion"/>
      <sheetName val="Dólar Observado"/>
      <sheetName val="General Data"/>
      <sheetName val="Feuil1"/>
      <sheetName val="Liabilities"/>
      <sheetName val="2.1 Capital expenditure"/>
      <sheetName val="1. P-L"/>
      <sheetName val="P-L"/>
      <sheetName val="Parámetros"/>
      <sheetName val="BALANCE "/>
      <sheetName val="FCaja"/>
      <sheetName val="Proy."/>
      <sheetName val="RLI"/>
      <sheetName val="Asiento Agosto 2007"/>
      <sheetName val="Proyecciones"/>
      <sheetName val="Total Gral2003"/>
      <sheetName val="Por Suc 2003"/>
      <sheetName val="Por Suc 2003 (ind)"/>
      <sheetName val="Por Suc 2003 (co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Consolidado Ch$ 05-2005 Endesa"/>
      <sheetName val="#¡REF"/>
      <sheetName val="Proyecciones"/>
      <sheetName val="graficos"/>
      <sheetName val="Resultado"/>
      <sheetName val="bond curves-n.u."/>
      <sheetName val="Dólar Observado"/>
      <sheetName val="Axe_Doc"/>
      <sheetName val="Impuestos Diferidos "/>
      <sheetName val="Dic02"/>
      <sheetName val="Deposito a Plazo"/>
      <sheetName val="Resumen"/>
      <sheetName val="HOJADECONSOLID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A1:Q13"/>
  <sheetViews>
    <sheetView showGridLines="0" tabSelected="1" workbookViewId="0">
      <selection activeCell="B1" sqref="B1"/>
    </sheetView>
  </sheetViews>
  <sheetFormatPr baseColWidth="10" defaultColWidth="4" defaultRowHeight="11.25"/>
  <cols>
    <col min="1" max="1" width="4.140625" style="52" customWidth="1"/>
    <col min="2" max="2" width="27.7109375" style="52" customWidth="1"/>
    <col min="3" max="5" width="9.85546875" style="52" customWidth="1"/>
    <col min="6" max="6" width="0.7109375" style="58" customWidth="1"/>
    <col min="7" max="8" width="9.7109375" style="52" customWidth="1"/>
    <col min="9" max="9" width="9.7109375" style="58" customWidth="1"/>
    <col min="10" max="10" width="1.42578125" style="52" customWidth="1"/>
    <col min="11" max="12" width="10.7109375" style="52" customWidth="1"/>
    <col min="13" max="13" width="11.85546875" style="52" customWidth="1"/>
    <col min="14" max="14" width="8.7109375" style="52" customWidth="1"/>
    <col min="15" max="15" width="11.85546875" style="52" bestFit="1" customWidth="1"/>
    <col min="16" max="16" width="4" style="52"/>
    <col min="17" max="17" width="8" style="52" customWidth="1"/>
    <col min="18" max="18" width="4" style="52"/>
    <col min="19" max="19" width="11.5703125" style="52" customWidth="1"/>
    <col min="20" max="256" width="4" style="52"/>
    <col min="257" max="257" width="3.42578125" style="52" customWidth="1"/>
    <col min="258" max="258" width="29.42578125" style="52" customWidth="1"/>
    <col min="259" max="259" width="16.85546875" style="52" customWidth="1"/>
    <col min="260" max="263" width="12" style="52" customWidth="1"/>
    <col min="264" max="264" width="1.28515625" style="52" customWidth="1"/>
    <col min="265" max="265" width="1.140625" style="52" customWidth="1"/>
    <col min="266" max="266" width="10.42578125" style="52" customWidth="1"/>
    <col min="267" max="267" width="11.42578125" style="52" bestFit="1" customWidth="1"/>
    <col min="268" max="268" width="11.85546875" style="52" customWidth="1"/>
    <col min="269" max="269" width="8.7109375" style="52" customWidth="1"/>
    <col min="270" max="270" width="11.85546875" style="52" bestFit="1" customWidth="1"/>
    <col min="271" max="271" width="11.140625" style="52" customWidth="1"/>
    <col min="272" max="272" width="4" style="52"/>
    <col min="273" max="273" width="8" style="52" customWidth="1"/>
    <col min="274" max="274" width="4" style="52"/>
    <col min="275" max="275" width="11.5703125" style="52" customWidth="1"/>
    <col min="276" max="512" width="4" style="52"/>
    <col min="513" max="513" width="3.42578125" style="52" customWidth="1"/>
    <col min="514" max="514" width="29.42578125" style="52" customWidth="1"/>
    <col min="515" max="515" width="16.85546875" style="52" customWidth="1"/>
    <col min="516" max="519" width="12" style="52" customWidth="1"/>
    <col min="520" max="520" width="1.28515625" style="52" customWidth="1"/>
    <col min="521" max="521" width="1.140625" style="52" customWidth="1"/>
    <col min="522" max="522" width="10.42578125" style="52" customWidth="1"/>
    <col min="523" max="523" width="11.42578125" style="52" bestFit="1" customWidth="1"/>
    <col min="524" max="524" width="11.85546875" style="52" customWidth="1"/>
    <col min="525" max="525" width="8.7109375" style="52" customWidth="1"/>
    <col min="526" max="526" width="11.85546875" style="52" bestFit="1" customWidth="1"/>
    <col min="527" max="527" width="11.140625" style="52" customWidth="1"/>
    <col min="528" max="528" width="4" style="52"/>
    <col min="529" max="529" width="8" style="52" customWidth="1"/>
    <col min="530" max="530" width="4" style="52"/>
    <col min="531" max="531" width="11.5703125" style="52" customWidth="1"/>
    <col min="532" max="768" width="4" style="52"/>
    <col min="769" max="769" width="3.42578125" style="52" customWidth="1"/>
    <col min="770" max="770" width="29.42578125" style="52" customWidth="1"/>
    <col min="771" max="771" width="16.85546875" style="52" customWidth="1"/>
    <col min="772" max="775" width="12" style="52" customWidth="1"/>
    <col min="776" max="776" width="1.28515625" style="52" customWidth="1"/>
    <col min="777" max="777" width="1.140625" style="52" customWidth="1"/>
    <col min="778" max="778" width="10.42578125" style="52" customWidth="1"/>
    <col min="779" max="779" width="11.42578125" style="52" bestFit="1" customWidth="1"/>
    <col min="780" max="780" width="11.85546875" style="52" customWidth="1"/>
    <col min="781" max="781" width="8.7109375" style="52" customWidth="1"/>
    <col min="782" max="782" width="11.85546875" style="52" bestFit="1" customWidth="1"/>
    <col min="783" max="783" width="11.140625" style="52" customWidth="1"/>
    <col min="784" max="784" width="4" style="52"/>
    <col min="785" max="785" width="8" style="52" customWidth="1"/>
    <col min="786" max="786" width="4" style="52"/>
    <col min="787" max="787" width="11.5703125" style="52" customWidth="1"/>
    <col min="788" max="1024" width="4" style="52"/>
    <col min="1025" max="1025" width="3.42578125" style="52" customWidth="1"/>
    <col min="1026" max="1026" width="29.42578125" style="52" customWidth="1"/>
    <col min="1027" max="1027" width="16.85546875" style="52" customWidth="1"/>
    <col min="1028" max="1031" width="12" style="52" customWidth="1"/>
    <col min="1032" max="1032" width="1.28515625" style="52" customWidth="1"/>
    <col min="1033" max="1033" width="1.140625" style="52" customWidth="1"/>
    <col min="1034" max="1034" width="10.42578125" style="52" customWidth="1"/>
    <col min="1035" max="1035" width="11.42578125" style="52" bestFit="1" customWidth="1"/>
    <col min="1036" max="1036" width="11.85546875" style="52" customWidth="1"/>
    <col min="1037" max="1037" width="8.7109375" style="52" customWidth="1"/>
    <col min="1038" max="1038" width="11.85546875" style="52" bestFit="1" customWidth="1"/>
    <col min="1039" max="1039" width="11.140625" style="52" customWidth="1"/>
    <col min="1040" max="1040" width="4" style="52"/>
    <col min="1041" max="1041" width="8" style="52" customWidth="1"/>
    <col min="1042" max="1042" width="4" style="52"/>
    <col min="1043" max="1043" width="11.5703125" style="52" customWidth="1"/>
    <col min="1044" max="1280" width="4" style="52"/>
    <col min="1281" max="1281" width="3.42578125" style="52" customWidth="1"/>
    <col min="1282" max="1282" width="29.42578125" style="52" customWidth="1"/>
    <col min="1283" max="1283" width="16.85546875" style="52" customWidth="1"/>
    <col min="1284" max="1287" width="12" style="52" customWidth="1"/>
    <col min="1288" max="1288" width="1.28515625" style="52" customWidth="1"/>
    <col min="1289" max="1289" width="1.140625" style="52" customWidth="1"/>
    <col min="1290" max="1290" width="10.42578125" style="52" customWidth="1"/>
    <col min="1291" max="1291" width="11.42578125" style="52" bestFit="1" customWidth="1"/>
    <col min="1292" max="1292" width="11.85546875" style="52" customWidth="1"/>
    <col min="1293" max="1293" width="8.7109375" style="52" customWidth="1"/>
    <col min="1294" max="1294" width="11.85546875" style="52" bestFit="1" customWidth="1"/>
    <col min="1295" max="1295" width="11.140625" style="52" customWidth="1"/>
    <col min="1296" max="1296" width="4" style="52"/>
    <col min="1297" max="1297" width="8" style="52" customWidth="1"/>
    <col min="1298" max="1298" width="4" style="52"/>
    <col min="1299" max="1299" width="11.5703125" style="52" customWidth="1"/>
    <col min="1300" max="1536" width="4" style="52"/>
    <col min="1537" max="1537" width="3.42578125" style="52" customWidth="1"/>
    <col min="1538" max="1538" width="29.42578125" style="52" customWidth="1"/>
    <col min="1539" max="1539" width="16.85546875" style="52" customWidth="1"/>
    <col min="1540" max="1543" width="12" style="52" customWidth="1"/>
    <col min="1544" max="1544" width="1.28515625" style="52" customWidth="1"/>
    <col min="1545" max="1545" width="1.140625" style="52" customWidth="1"/>
    <col min="1546" max="1546" width="10.42578125" style="52" customWidth="1"/>
    <col min="1547" max="1547" width="11.42578125" style="52" bestFit="1" customWidth="1"/>
    <col min="1548" max="1548" width="11.85546875" style="52" customWidth="1"/>
    <col min="1549" max="1549" width="8.7109375" style="52" customWidth="1"/>
    <col min="1550" max="1550" width="11.85546875" style="52" bestFit="1" customWidth="1"/>
    <col min="1551" max="1551" width="11.140625" style="52" customWidth="1"/>
    <col min="1552" max="1552" width="4" style="52"/>
    <col min="1553" max="1553" width="8" style="52" customWidth="1"/>
    <col min="1554" max="1554" width="4" style="52"/>
    <col min="1555" max="1555" width="11.5703125" style="52" customWidth="1"/>
    <col min="1556" max="1792" width="4" style="52"/>
    <col min="1793" max="1793" width="3.42578125" style="52" customWidth="1"/>
    <col min="1794" max="1794" width="29.42578125" style="52" customWidth="1"/>
    <col min="1795" max="1795" width="16.85546875" style="52" customWidth="1"/>
    <col min="1796" max="1799" width="12" style="52" customWidth="1"/>
    <col min="1800" max="1800" width="1.28515625" style="52" customWidth="1"/>
    <col min="1801" max="1801" width="1.140625" style="52" customWidth="1"/>
    <col min="1802" max="1802" width="10.42578125" style="52" customWidth="1"/>
    <col min="1803" max="1803" width="11.42578125" style="52" bestFit="1" customWidth="1"/>
    <col min="1804" max="1804" width="11.85546875" style="52" customWidth="1"/>
    <col min="1805" max="1805" width="8.7109375" style="52" customWidth="1"/>
    <col min="1806" max="1806" width="11.85546875" style="52" bestFit="1" customWidth="1"/>
    <col min="1807" max="1807" width="11.140625" style="52" customWidth="1"/>
    <col min="1808" max="1808" width="4" style="52"/>
    <col min="1809" max="1809" width="8" style="52" customWidth="1"/>
    <col min="1810" max="1810" width="4" style="52"/>
    <col min="1811" max="1811" width="11.5703125" style="52" customWidth="1"/>
    <col min="1812" max="2048" width="4" style="52"/>
    <col min="2049" max="2049" width="3.42578125" style="52" customWidth="1"/>
    <col min="2050" max="2050" width="29.42578125" style="52" customWidth="1"/>
    <col min="2051" max="2051" width="16.85546875" style="52" customWidth="1"/>
    <col min="2052" max="2055" width="12" style="52" customWidth="1"/>
    <col min="2056" max="2056" width="1.28515625" style="52" customWidth="1"/>
    <col min="2057" max="2057" width="1.140625" style="52" customWidth="1"/>
    <col min="2058" max="2058" width="10.42578125" style="52" customWidth="1"/>
    <col min="2059" max="2059" width="11.42578125" style="52" bestFit="1" customWidth="1"/>
    <col min="2060" max="2060" width="11.85546875" style="52" customWidth="1"/>
    <col min="2061" max="2061" width="8.7109375" style="52" customWidth="1"/>
    <col min="2062" max="2062" width="11.85546875" style="52" bestFit="1" customWidth="1"/>
    <col min="2063" max="2063" width="11.140625" style="52" customWidth="1"/>
    <col min="2064" max="2064" width="4" style="52"/>
    <col min="2065" max="2065" width="8" style="52" customWidth="1"/>
    <col min="2066" max="2066" width="4" style="52"/>
    <col min="2067" max="2067" width="11.5703125" style="52" customWidth="1"/>
    <col min="2068" max="2304" width="4" style="52"/>
    <col min="2305" max="2305" width="3.42578125" style="52" customWidth="1"/>
    <col min="2306" max="2306" width="29.42578125" style="52" customWidth="1"/>
    <col min="2307" max="2307" width="16.85546875" style="52" customWidth="1"/>
    <col min="2308" max="2311" width="12" style="52" customWidth="1"/>
    <col min="2312" max="2312" width="1.28515625" style="52" customWidth="1"/>
    <col min="2313" max="2313" width="1.140625" style="52" customWidth="1"/>
    <col min="2314" max="2314" width="10.42578125" style="52" customWidth="1"/>
    <col min="2315" max="2315" width="11.42578125" style="52" bestFit="1" customWidth="1"/>
    <col min="2316" max="2316" width="11.85546875" style="52" customWidth="1"/>
    <col min="2317" max="2317" width="8.7109375" style="52" customWidth="1"/>
    <col min="2318" max="2318" width="11.85546875" style="52" bestFit="1" customWidth="1"/>
    <col min="2319" max="2319" width="11.140625" style="52" customWidth="1"/>
    <col min="2320" max="2320" width="4" style="52"/>
    <col min="2321" max="2321" width="8" style="52" customWidth="1"/>
    <col min="2322" max="2322" width="4" style="52"/>
    <col min="2323" max="2323" width="11.5703125" style="52" customWidth="1"/>
    <col min="2324" max="2560" width="4" style="52"/>
    <col min="2561" max="2561" width="3.42578125" style="52" customWidth="1"/>
    <col min="2562" max="2562" width="29.42578125" style="52" customWidth="1"/>
    <col min="2563" max="2563" width="16.85546875" style="52" customWidth="1"/>
    <col min="2564" max="2567" width="12" style="52" customWidth="1"/>
    <col min="2568" max="2568" width="1.28515625" style="52" customWidth="1"/>
    <col min="2569" max="2569" width="1.140625" style="52" customWidth="1"/>
    <col min="2570" max="2570" width="10.42578125" style="52" customWidth="1"/>
    <col min="2571" max="2571" width="11.42578125" style="52" bestFit="1" customWidth="1"/>
    <col min="2572" max="2572" width="11.85546875" style="52" customWidth="1"/>
    <col min="2573" max="2573" width="8.7109375" style="52" customWidth="1"/>
    <col min="2574" max="2574" width="11.85546875" style="52" bestFit="1" customWidth="1"/>
    <col min="2575" max="2575" width="11.140625" style="52" customWidth="1"/>
    <col min="2576" max="2576" width="4" style="52"/>
    <col min="2577" max="2577" width="8" style="52" customWidth="1"/>
    <col min="2578" max="2578" width="4" style="52"/>
    <col min="2579" max="2579" width="11.5703125" style="52" customWidth="1"/>
    <col min="2580" max="2816" width="4" style="52"/>
    <col min="2817" max="2817" width="3.42578125" style="52" customWidth="1"/>
    <col min="2818" max="2818" width="29.42578125" style="52" customWidth="1"/>
    <col min="2819" max="2819" width="16.85546875" style="52" customWidth="1"/>
    <col min="2820" max="2823" width="12" style="52" customWidth="1"/>
    <col min="2824" max="2824" width="1.28515625" style="52" customWidth="1"/>
    <col min="2825" max="2825" width="1.140625" style="52" customWidth="1"/>
    <col min="2826" max="2826" width="10.42578125" style="52" customWidth="1"/>
    <col min="2827" max="2827" width="11.42578125" style="52" bestFit="1" customWidth="1"/>
    <col min="2828" max="2828" width="11.85546875" style="52" customWidth="1"/>
    <col min="2829" max="2829" width="8.7109375" style="52" customWidth="1"/>
    <col min="2830" max="2830" width="11.85546875" style="52" bestFit="1" customWidth="1"/>
    <col min="2831" max="2831" width="11.140625" style="52" customWidth="1"/>
    <col min="2832" max="2832" width="4" style="52"/>
    <col min="2833" max="2833" width="8" style="52" customWidth="1"/>
    <col min="2834" max="2834" width="4" style="52"/>
    <col min="2835" max="2835" width="11.5703125" style="52" customWidth="1"/>
    <col min="2836" max="3072" width="4" style="52"/>
    <col min="3073" max="3073" width="3.42578125" style="52" customWidth="1"/>
    <col min="3074" max="3074" width="29.42578125" style="52" customWidth="1"/>
    <col min="3075" max="3075" width="16.85546875" style="52" customWidth="1"/>
    <col min="3076" max="3079" width="12" style="52" customWidth="1"/>
    <col min="3080" max="3080" width="1.28515625" style="52" customWidth="1"/>
    <col min="3081" max="3081" width="1.140625" style="52" customWidth="1"/>
    <col min="3082" max="3082" width="10.42578125" style="52" customWidth="1"/>
    <col min="3083" max="3083" width="11.42578125" style="52" bestFit="1" customWidth="1"/>
    <col min="3084" max="3084" width="11.85546875" style="52" customWidth="1"/>
    <col min="3085" max="3085" width="8.7109375" style="52" customWidth="1"/>
    <col min="3086" max="3086" width="11.85546875" style="52" bestFit="1" customWidth="1"/>
    <col min="3087" max="3087" width="11.140625" style="52" customWidth="1"/>
    <col min="3088" max="3088" width="4" style="52"/>
    <col min="3089" max="3089" width="8" style="52" customWidth="1"/>
    <col min="3090" max="3090" width="4" style="52"/>
    <col min="3091" max="3091" width="11.5703125" style="52" customWidth="1"/>
    <col min="3092" max="3328" width="4" style="52"/>
    <col min="3329" max="3329" width="3.42578125" style="52" customWidth="1"/>
    <col min="3330" max="3330" width="29.42578125" style="52" customWidth="1"/>
    <col min="3331" max="3331" width="16.85546875" style="52" customWidth="1"/>
    <col min="3332" max="3335" width="12" style="52" customWidth="1"/>
    <col min="3336" max="3336" width="1.28515625" style="52" customWidth="1"/>
    <col min="3337" max="3337" width="1.140625" style="52" customWidth="1"/>
    <col min="3338" max="3338" width="10.42578125" style="52" customWidth="1"/>
    <col min="3339" max="3339" width="11.42578125" style="52" bestFit="1" customWidth="1"/>
    <col min="3340" max="3340" width="11.85546875" style="52" customWidth="1"/>
    <col min="3341" max="3341" width="8.7109375" style="52" customWidth="1"/>
    <col min="3342" max="3342" width="11.85546875" style="52" bestFit="1" customWidth="1"/>
    <col min="3343" max="3343" width="11.140625" style="52" customWidth="1"/>
    <col min="3344" max="3344" width="4" style="52"/>
    <col min="3345" max="3345" width="8" style="52" customWidth="1"/>
    <col min="3346" max="3346" width="4" style="52"/>
    <col min="3347" max="3347" width="11.5703125" style="52" customWidth="1"/>
    <col min="3348" max="3584" width="4" style="52"/>
    <col min="3585" max="3585" width="3.42578125" style="52" customWidth="1"/>
    <col min="3586" max="3586" width="29.42578125" style="52" customWidth="1"/>
    <col min="3587" max="3587" width="16.85546875" style="52" customWidth="1"/>
    <col min="3588" max="3591" width="12" style="52" customWidth="1"/>
    <col min="3592" max="3592" width="1.28515625" style="52" customWidth="1"/>
    <col min="3593" max="3593" width="1.140625" style="52" customWidth="1"/>
    <col min="3594" max="3594" width="10.42578125" style="52" customWidth="1"/>
    <col min="3595" max="3595" width="11.42578125" style="52" bestFit="1" customWidth="1"/>
    <col min="3596" max="3596" width="11.85546875" style="52" customWidth="1"/>
    <col min="3597" max="3597" width="8.7109375" style="52" customWidth="1"/>
    <col min="3598" max="3598" width="11.85546875" style="52" bestFit="1" customWidth="1"/>
    <col min="3599" max="3599" width="11.140625" style="52" customWidth="1"/>
    <col min="3600" max="3600" width="4" style="52"/>
    <col min="3601" max="3601" width="8" style="52" customWidth="1"/>
    <col min="3602" max="3602" width="4" style="52"/>
    <col min="3603" max="3603" width="11.5703125" style="52" customWidth="1"/>
    <col min="3604" max="3840" width="4" style="52"/>
    <col min="3841" max="3841" width="3.42578125" style="52" customWidth="1"/>
    <col min="3842" max="3842" width="29.42578125" style="52" customWidth="1"/>
    <col min="3843" max="3843" width="16.85546875" style="52" customWidth="1"/>
    <col min="3844" max="3847" width="12" style="52" customWidth="1"/>
    <col min="3848" max="3848" width="1.28515625" style="52" customWidth="1"/>
    <col min="3849" max="3849" width="1.140625" style="52" customWidth="1"/>
    <col min="3850" max="3850" width="10.42578125" style="52" customWidth="1"/>
    <col min="3851" max="3851" width="11.42578125" style="52" bestFit="1" customWidth="1"/>
    <col min="3852" max="3852" width="11.85546875" style="52" customWidth="1"/>
    <col min="3853" max="3853" width="8.7109375" style="52" customWidth="1"/>
    <col min="3854" max="3854" width="11.85546875" style="52" bestFit="1" customWidth="1"/>
    <col min="3855" max="3855" width="11.140625" style="52" customWidth="1"/>
    <col min="3856" max="3856" width="4" style="52"/>
    <col min="3857" max="3857" width="8" style="52" customWidth="1"/>
    <col min="3858" max="3858" width="4" style="52"/>
    <col min="3859" max="3859" width="11.5703125" style="52" customWidth="1"/>
    <col min="3860" max="4096" width="4" style="52"/>
    <col min="4097" max="4097" width="3.42578125" style="52" customWidth="1"/>
    <col min="4098" max="4098" width="29.42578125" style="52" customWidth="1"/>
    <col min="4099" max="4099" width="16.85546875" style="52" customWidth="1"/>
    <col min="4100" max="4103" width="12" style="52" customWidth="1"/>
    <col min="4104" max="4104" width="1.28515625" style="52" customWidth="1"/>
    <col min="4105" max="4105" width="1.140625" style="52" customWidth="1"/>
    <col min="4106" max="4106" width="10.42578125" style="52" customWidth="1"/>
    <col min="4107" max="4107" width="11.42578125" style="52" bestFit="1" customWidth="1"/>
    <col min="4108" max="4108" width="11.85546875" style="52" customWidth="1"/>
    <col min="4109" max="4109" width="8.7109375" style="52" customWidth="1"/>
    <col min="4110" max="4110" width="11.85546875" style="52" bestFit="1" customWidth="1"/>
    <col min="4111" max="4111" width="11.140625" style="52" customWidth="1"/>
    <col min="4112" max="4112" width="4" style="52"/>
    <col min="4113" max="4113" width="8" style="52" customWidth="1"/>
    <col min="4114" max="4114" width="4" style="52"/>
    <col min="4115" max="4115" width="11.5703125" style="52" customWidth="1"/>
    <col min="4116" max="4352" width="4" style="52"/>
    <col min="4353" max="4353" width="3.42578125" style="52" customWidth="1"/>
    <col min="4354" max="4354" width="29.42578125" style="52" customWidth="1"/>
    <col min="4355" max="4355" width="16.85546875" style="52" customWidth="1"/>
    <col min="4356" max="4359" width="12" style="52" customWidth="1"/>
    <col min="4360" max="4360" width="1.28515625" style="52" customWidth="1"/>
    <col min="4361" max="4361" width="1.140625" style="52" customWidth="1"/>
    <col min="4362" max="4362" width="10.42578125" style="52" customWidth="1"/>
    <col min="4363" max="4363" width="11.42578125" style="52" bestFit="1" customWidth="1"/>
    <col min="4364" max="4364" width="11.85546875" style="52" customWidth="1"/>
    <col min="4365" max="4365" width="8.7109375" style="52" customWidth="1"/>
    <col min="4366" max="4366" width="11.85546875" style="52" bestFit="1" customWidth="1"/>
    <col min="4367" max="4367" width="11.140625" style="52" customWidth="1"/>
    <col min="4368" max="4368" width="4" style="52"/>
    <col min="4369" max="4369" width="8" style="52" customWidth="1"/>
    <col min="4370" max="4370" width="4" style="52"/>
    <col min="4371" max="4371" width="11.5703125" style="52" customWidth="1"/>
    <col min="4372" max="4608" width="4" style="52"/>
    <col min="4609" max="4609" width="3.42578125" style="52" customWidth="1"/>
    <col min="4610" max="4610" width="29.42578125" style="52" customWidth="1"/>
    <col min="4611" max="4611" width="16.85546875" style="52" customWidth="1"/>
    <col min="4612" max="4615" width="12" style="52" customWidth="1"/>
    <col min="4616" max="4616" width="1.28515625" style="52" customWidth="1"/>
    <col min="4617" max="4617" width="1.140625" style="52" customWidth="1"/>
    <col min="4618" max="4618" width="10.42578125" style="52" customWidth="1"/>
    <col min="4619" max="4619" width="11.42578125" style="52" bestFit="1" customWidth="1"/>
    <col min="4620" max="4620" width="11.85546875" style="52" customWidth="1"/>
    <col min="4621" max="4621" width="8.7109375" style="52" customWidth="1"/>
    <col min="4622" max="4622" width="11.85546875" style="52" bestFit="1" customWidth="1"/>
    <col min="4623" max="4623" width="11.140625" style="52" customWidth="1"/>
    <col min="4624" max="4624" width="4" style="52"/>
    <col min="4625" max="4625" width="8" style="52" customWidth="1"/>
    <col min="4626" max="4626" width="4" style="52"/>
    <col min="4627" max="4627" width="11.5703125" style="52" customWidth="1"/>
    <col min="4628" max="4864" width="4" style="52"/>
    <col min="4865" max="4865" width="3.42578125" style="52" customWidth="1"/>
    <col min="4866" max="4866" width="29.42578125" style="52" customWidth="1"/>
    <col min="4867" max="4867" width="16.85546875" style="52" customWidth="1"/>
    <col min="4868" max="4871" width="12" style="52" customWidth="1"/>
    <col min="4872" max="4872" width="1.28515625" style="52" customWidth="1"/>
    <col min="4873" max="4873" width="1.140625" style="52" customWidth="1"/>
    <col min="4874" max="4874" width="10.42578125" style="52" customWidth="1"/>
    <col min="4875" max="4875" width="11.42578125" style="52" bestFit="1" customWidth="1"/>
    <col min="4876" max="4876" width="11.85546875" style="52" customWidth="1"/>
    <col min="4877" max="4877" width="8.7109375" style="52" customWidth="1"/>
    <col min="4878" max="4878" width="11.85546875" style="52" bestFit="1" customWidth="1"/>
    <col min="4879" max="4879" width="11.140625" style="52" customWidth="1"/>
    <col min="4880" max="4880" width="4" style="52"/>
    <col min="4881" max="4881" width="8" style="52" customWidth="1"/>
    <col min="4882" max="4882" width="4" style="52"/>
    <col min="4883" max="4883" width="11.5703125" style="52" customWidth="1"/>
    <col min="4884" max="5120" width="4" style="52"/>
    <col min="5121" max="5121" width="3.42578125" style="52" customWidth="1"/>
    <col min="5122" max="5122" width="29.42578125" style="52" customWidth="1"/>
    <col min="5123" max="5123" width="16.85546875" style="52" customWidth="1"/>
    <col min="5124" max="5127" width="12" style="52" customWidth="1"/>
    <col min="5128" max="5128" width="1.28515625" style="52" customWidth="1"/>
    <col min="5129" max="5129" width="1.140625" style="52" customWidth="1"/>
    <col min="5130" max="5130" width="10.42578125" style="52" customWidth="1"/>
    <col min="5131" max="5131" width="11.42578125" style="52" bestFit="1" customWidth="1"/>
    <col min="5132" max="5132" width="11.85546875" style="52" customWidth="1"/>
    <col min="5133" max="5133" width="8.7109375" style="52" customWidth="1"/>
    <col min="5134" max="5134" width="11.85546875" style="52" bestFit="1" customWidth="1"/>
    <col min="5135" max="5135" width="11.140625" style="52" customWidth="1"/>
    <col min="5136" max="5136" width="4" style="52"/>
    <col min="5137" max="5137" width="8" style="52" customWidth="1"/>
    <col min="5138" max="5138" width="4" style="52"/>
    <col min="5139" max="5139" width="11.5703125" style="52" customWidth="1"/>
    <col min="5140" max="5376" width="4" style="52"/>
    <col min="5377" max="5377" width="3.42578125" style="52" customWidth="1"/>
    <col min="5378" max="5378" width="29.42578125" style="52" customWidth="1"/>
    <col min="5379" max="5379" width="16.85546875" style="52" customWidth="1"/>
    <col min="5380" max="5383" width="12" style="52" customWidth="1"/>
    <col min="5384" max="5384" width="1.28515625" style="52" customWidth="1"/>
    <col min="5385" max="5385" width="1.140625" style="52" customWidth="1"/>
    <col min="5386" max="5386" width="10.42578125" style="52" customWidth="1"/>
    <col min="5387" max="5387" width="11.42578125" style="52" bestFit="1" customWidth="1"/>
    <col min="5388" max="5388" width="11.85546875" style="52" customWidth="1"/>
    <col min="5389" max="5389" width="8.7109375" style="52" customWidth="1"/>
    <col min="5390" max="5390" width="11.85546875" style="52" bestFit="1" customWidth="1"/>
    <col min="5391" max="5391" width="11.140625" style="52" customWidth="1"/>
    <col min="5392" max="5392" width="4" style="52"/>
    <col min="5393" max="5393" width="8" style="52" customWidth="1"/>
    <col min="5394" max="5394" width="4" style="52"/>
    <col min="5395" max="5395" width="11.5703125" style="52" customWidth="1"/>
    <col min="5396" max="5632" width="4" style="52"/>
    <col min="5633" max="5633" width="3.42578125" style="52" customWidth="1"/>
    <col min="5634" max="5634" width="29.42578125" style="52" customWidth="1"/>
    <col min="5635" max="5635" width="16.85546875" style="52" customWidth="1"/>
    <col min="5636" max="5639" width="12" style="52" customWidth="1"/>
    <col min="5640" max="5640" width="1.28515625" style="52" customWidth="1"/>
    <col min="5641" max="5641" width="1.140625" style="52" customWidth="1"/>
    <col min="5642" max="5642" width="10.42578125" style="52" customWidth="1"/>
    <col min="5643" max="5643" width="11.42578125" style="52" bestFit="1" customWidth="1"/>
    <col min="5644" max="5644" width="11.85546875" style="52" customWidth="1"/>
    <col min="5645" max="5645" width="8.7109375" style="52" customWidth="1"/>
    <col min="5646" max="5646" width="11.85546875" style="52" bestFit="1" customWidth="1"/>
    <col min="5647" max="5647" width="11.140625" style="52" customWidth="1"/>
    <col min="5648" max="5648" width="4" style="52"/>
    <col min="5649" max="5649" width="8" style="52" customWidth="1"/>
    <col min="5650" max="5650" width="4" style="52"/>
    <col min="5651" max="5651" width="11.5703125" style="52" customWidth="1"/>
    <col min="5652" max="5888" width="4" style="52"/>
    <col min="5889" max="5889" width="3.42578125" style="52" customWidth="1"/>
    <col min="5890" max="5890" width="29.42578125" style="52" customWidth="1"/>
    <col min="5891" max="5891" width="16.85546875" style="52" customWidth="1"/>
    <col min="5892" max="5895" width="12" style="52" customWidth="1"/>
    <col min="5896" max="5896" width="1.28515625" style="52" customWidth="1"/>
    <col min="5897" max="5897" width="1.140625" style="52" customWidth="1"/>
    <col min="5898" max="5898" width="10.42578125" style="52" customWidth="1"/>
    <col min="5899" max="5899" width="11.42578125" style="52" bestFit="1" customWidth="1"/>
    <col min="5900" max="5900" width="11.85546875" style="52" customWidth="1"/>
    <col min="5901" max="5901" width="8.7109375" style="52" customWidth="1"/>
    <col min="5902" max="5902" width="11.85546875" style="52" bestFit="1" customWidth="1"/>
    <col min="5903" max="5903" width="11.140625" style="52" customWidth="1"/>
    <col min="5904" max="5904" width="4" style="52"/>
    <col min="5905" max="5905" width="8" style="52" customWidth="1"/>
    <col min="5906" max="5906" width="4" style="52"/>
    <col min="5907" max="5907" width="11.5703125" style="52" customWidth="1"/>
    <col min="5908" max="6144" width="4" style="52"/>
    <col min="6145" max="6145" width="3.42578125" style="52" customWidth="1"/>
    <col min="6146" max="6146" width="29.42578125" style="52" customWidth="1"/>
    <col min="6147" max="6147" width="16.85546875" style="52" customWidth="1"/>
    <col min="6148" max="6151" width="12" style="52" customWidth="1"/>
    <col min="6152" max="6152" width="1.28515625" style="52" customWidth="1"/>
    <col min="6153" max="6153" width="1.140625" style="52" customWidth="1"/>
    <col min="6154" max="6154" width="10.42578125" style="52" customWidth="1"/>
    <col min="6155" max="6155" width="11.42578125" style="52" bestFit="1" customWidth="1"/>
    <col min="6156" max="6156" width="11.85546875" style="52" customWidth="1"/>
    <col min="6157" max="6157" width="8.7109375" style="52" customWidth="1"/>
    <col min="6158" max="6158" width="11.85546875" style="52" bestFit="1" customWidth="1"/>
    <col min="6159" max="6159" width="11.140625" style="52" customWidth="1"/>
    <col min="6160" max="6160" width="4" style="52"/>
    <col min="6161" max="6161" width="8" style="52" customWidth="1"/>
    <col min="6162" max="6162" width="4" style="52"/>
    <col min="6163" max="6163" width="11.5703125" style="52" customWidth="1"/>
    <col min="6164" max="6400" width="4" style="52"/>
    <col min="6401" max="6401" width="3.42578125" style="52" customWidth="1"/>
    <col min="6402" max="6402" width="29.42578125" style="52" customWidth="1"/>
    <col min="6403" max="6403" width="16.85546875" style="52" customWidth="1"/>
    <col min="6404" max="6407" width="12" style="52" customWidth="1"/>
    <col min="6408" max="6408" width="1.28515625" style="52" customWidth="1"/>
    <col min="6409" max="6409" width="1.140625" style="52" customWidth="1"/>
    <col min="6410" max="6410" width="10.42578125" style="52" customWidth="1"/>
    <col min="6411" max="6411" width="11.42578125" style="52" bestFit="1" customWidth="1"/>
    <col min="6412" max="6412" width="11.85546875" style="52" customWidth="1"/>
    <col min="6413" max="6413" width="8.7109375" style="52" customWidth="1"/>
    <col min="6414" max="6414" width="11.85546875" style="52" bestFit="1" customWidth="1"/>
    <col min="6415" max="6415" width="11.140625" style="52" customWidth="1"/>
    <col min="6416" max="6416" width="4" style="52"/>
    <col min="6417" max="6417" width="8" style="52" customWidth="1"/>
    <col min="6418" max="6418" width="4" style="52"/>
    <col min="6419" max="6419" width="11.5703125" style="52" customWidth="1"/>
    <col min="6420" max="6656" width="4" style="52"/>
    <col min="6657" max="6657" width="3.42578125" style="52" customWidth="1"/>
    <col min="6658" max="6658" width="29.42578125" style="52" customWidth="1"/>
    <col min="6659" max="6659" width="16.85546875" style="52" customWidth="1"/>
    <col min="6660" max="6663" width="12" style="52" customWidth="1"/>
    <col min="6664" max="6664" width="1.28515625" style="52" customWidth="1"/>
    <col min="6665" max="6665" width="1.140625" style="52" customWidth="1"/>
    <col min="6666" max="6666" width="10.42578125" style="52" customWidth="1"/>
    <col min="6667" max="6667" width="11.42578125" style="52" bestFit="1" customWidth="1"/>
    <col min="6668" max="6668" width="11.85546875" style="52" customWidth="1"/>
    <col min="6669" max="6669" width="8.7109375" style="52" customWidth="1"/>
    <col min="6670" max="6670" width="11.85546875" style="52" bestFit="1" customWidth="1"/>
    <col min="6671" max="6671" width="11.140625" style="52" customWidth="1"/>
    <col min="6672" max="6672" width="4" style="52"/>
    <col min="6673" max="6673" width="8" style="52" customWidth="1"/>
    <col min="6674" max="6674" width="4" style="52"/>
    <col min="6675" max="6675" width="11.5703125" style="52" customWidth="1"/>
    <col min="6676" max="6912" width="4" style="52"/>
    <col min="6913" max="6913" width="3.42578125" style="52" customWidth="1"/>
    <col min="6914" max="6914" width="29.42578125" style="52" customWidth="1"/>
    <col min="6915" max="6915" width="16.85546875" style="52" customWidth="1"/>
    <col min="6916" max="6919" width="12" style="52" customWidth="1"/>
    <col min="6920" max="6920" width="1.28515625" style="52" customWidth="1"/>
    <col min="6921" max="6921" width="1.140625" style="52" customWidth="1"/>
    <col min="6922" max="6922" width="10.42578125" style="52" customWidth="1"/>
    <col min="6923" max="6923" width="11.42578125" style="52" bestFit="1" customWidth="1"/>
    <col min="6924" max="6924" width="11.85546875" style="52" customWidth="1"/>
    <col min="6925" max="6925" width="8.7109375" style="52" customWidth="1"/>
    <col min="6926" max="6926" width="11.85546875" style="52" bestFit="1" customWidth="1"/>
    <col min="6927" max="6927" width="11.140625" style="52" customWidth="1"/>
    <col min="6928" max="6928" width="4" style="52"/>
    <col min="6929" max="6929" width="8" style="52" customWidth="1"/>
    <col min="6930" max="6930" width="4" style="52"/>
    <col min="6931" max="6931" width="11.5703125" style="52" customWidth="1"/>
    <col min="6932" max="7168" width="4" style="52"/>
    <col min="7169" max="7169" width="3.42578125" style="52" customWidth="1"/>
    <col min="7170" max="7170" width="29.42578125" style="52" customWidth="1"/>
    <col min="7171" max="7171" width="16.85546875" style="52" customWidth="1"/>
    <col min="7172" max="7175" width="12" style="52" customWidth="1"/>
    <col min="7176" max="7176" width="1.28515625" style="52" customWidth="1"/>
    <col min="7177" max="7177" width="1.140625" style="52" customWidth="1"/>
    <col min="7178" max="7178" width="10.42578125" style="52" customWidth="1"/>
    <col min="7179" max="7179" width="11.42578125" style="52" bestFit="1" customWidth="1"/>
    <col min="7180" max="7180" width="11.85546875" style="52" customWidth="1"/>
    <col min="7181" max="7181" width="8.7109375" style="52" customWidth="1"/>
    <col min="7182" max="7182" width="11.85546875" style="52" bestFit="1" customWidth="1"/>
    <col min="7183" max="7183" width="11.140625" style="52" customWidth="1"/>
    <col min="7184" max="7184" width="4" style="52"/>
    <col min="7185" max="7185" width="8" style="52" customWidth="1"/>
    <col min="7186" max="7186" width="4" style="52"/>
    <col min="7187" max="7187" width="11.5703125" style="52" customWidth="1"/>
    <col min="7188" max="7424" width="4" style="52"/>
    <col min="7425" max="7425" width="3.42578125" style="52" customWidth="1"/>
    <col min="7426" max="7426" width="29.42578125" style="52" customWidth="1"/>
    <col min="7427" max="7427" width="16.85546875" style="52" customWidth="1"/>
    <col min="7428" max="7431" width="12" style="52" customWidth="1"/>
    <col min="7432" max="7432" width="1.28515625" style="52" customWidth="1"/>
    <col min="7433" max="7433" width="1.140625" style="52" customWidth="1"/>
    <col min="7434" max="7434" width="10.42578125" style="52" customWidth="1"/>
    <col min="7435" max="7435" width="11.42578125" style="52" bestFit="1" customWidth="1"/>
    <col min="7436" max="7436" width="11.85546875" style="52" customWidth="1"/>
    <col min="7437" max="7437" width="8.7109375" style="52" customWidth="1"/>
    <col min="7438" max="7438" width="11.85546875" style="52" bestFit="1" customWidth="1"/>
    <col min="7439" max="7439" width="11.140625" style="52" customWidth="1"/>
    <col min="7440" max="7440" width="4" style="52"/>
    <col min="7441" max="7441" width="8" style="52" customWidth="1"/>
    <col min="7442" max="7442" width="4" style="52"/>
    <col min="7443" max="7443" width="11.5703125" style="52" customWidth="1"/>
    <col min="7444" max="7680" width="4" style="52"/>
    <col min="7681" max="7681" width="3.42578125" style="52" customWidth="1"/>
    <col min="7682" max="7682" width="29.42578125" style="52" customWidth="1"/>
    <col min="7683" max="7683" width="16.85546875" style="52" customWidth="1"/>
    <col min="7684" max="7687" width="12" style="52" customWidth="1"/>
    <col min="7688" max="7688" width="1.28515625" style="52" customWidth="1"/>
    <col min="7689" max="7689" width="1.140625" style="52" customWidth="1"/>
    <col min="7690" max="7690" width="10.42578125" style="52" customWidth="1"/>
    <col min="7691" max="7691" width="11.42578125" style="52" bestFit="1" customWidth="1"/>
    <col min="7692" max="7692" width="11.85546875" style="52" customWidth="1"/>
    <col min="7693" max="7693" width="8.7109375" style="52" customWidth="1"/>
    <col min="7694" max="7694" width="11.85546875" style="52" bestFit="1" customWidth="1"/>
    <col min="7695" max="7695" width="11.140625" style="52" customWidth="1"/>
    <col min="7696" max="7696" width="4" style="52"/>
    <col min="7697" max="7697" width="8" style="52" customWidth="1"/>
    <col min="7698" max="7698" width="4" style="52"/>
    <col min="7699" max="7699" width="11.5703125" style="52" customWidth="1"/>
    <col min="7700" max="7936" width="4" style="52"/>
    <col min="7937" max="7937" width="3.42578125" style="52" customWidth="1"/>
    <col min="7938" max="7938" width="29.42578125" style="52" customWidth="1"/>
    <col min="7939" max="7939" width="16.85546875" style="52" customWidth="1"/>
    <col min="7940" max="7943" width="12" style="52" customWidth="1"/>
    <col min="7944" max="7944" width="1.28515625" style="52" customWidth="1"/>
    <col min="7945" max="7945" width="1.140625" style="52" customWidth="1"/>
    <col min="7946" max="7946" width="10.42578125" style="52" customWidth="1"/>
    <col min="7947" max="7947" width="11.42578125" style="52" bestFit="1" customWidth="1"/>
    <col min="7948" max="7948" width="11.85546875" style="52" customWidth="1"/>
    <col min="7949" max="7949" width="8.7109375" style="52" customWidth="1"/>
    <col min="7950" max="7950" width="11.85546875" style="52" bestFit="1" customWidth="1"/>
    <col min="7951" max="7951" width="11.140625" style="52" customWidth="1"/>
    <col min="7952" max="7952" width="4" style="52"/>
    <col min="7953" max="7953" width="8" style="52" customWidth="1"/>
    <col min="7954" max="7954" width="4" style="52"/>
    <col min="7955" max="7955" width="11.5703125" style="52" customWidth="1"/>
    <col min="7956" max="8192" width="4" style="52"/>
    <col min="8193" max="8193" width="3.42578125" style="52" customWidth="1"/>
    <col min="8194" max="8194" width="29.42578125" style="52" customWidth="1"/>
    <col min="8195" max="8195" width="16.85546875" style="52" customWidth="1"/>
    <col min="8196" max="8199" width="12" style="52" customWidth="1"/>
    <col min="8200" max="8200" width="1.28515625" style="52" customWidth="1"/>
    <col min="8201" max="8201" width="1.140625" style="52" customWidth="1"/>
    <col min="8202" max="8202" width="10.42578125" style="52" customWidth="1"/>
    <col min="8203" max="8203" width="11.42578125" style="52" bestFit="1" customWidth="1"/>
    <col min="8204" max="8204" width="11.85546875" style="52" customWidth="1"/>
    <col min="8205" max="8205" width="8.7109375" style="52" customWidth="1"/>
    <col min="8206" max="8206" width="11.85546875" style="52" bestFit="1" customWidth="1"/>
    <col min="8207" max="8207" width="11.140625" style="52" customWidth="1"/>
    <col min="8208" max="8208" width="4" style="52"/>
    <col min="8209" max="8209" width="8" style="52" customWidth="1"/>
    <col min="8210" max="8210" width="4" style="52"/>
    <col min="8211" max="8211" width="11.5703125" style="52" customWidth="1"/>
    <col min="8212" max="8448" width="4" style="52"/>
    <col min="8449" max="8449" width="3.42578125" style="52" customWidth="1"/>
    <col min="8450" max="8450" width="29.42578125" style="52" customWidth="1"/>
    <col min="8451" max="8451" width="16.85546875" style="52" customWidth="1"/>
    <col min="8452" max="8455" width="12" style="52" customWidth="1"/>
    <col min="8456" max="8456" width="1.28515625" style="52" customWidth="1"/>
    <col min="8457" max="8457" width="1.140625" style="52" customWidth="1"/>
    <col min="8458" max="8458" width="10.42578125" style="52" customWidth="1"/>
    <col min="8459" max="8459" width="11.42578125" style="52" bestFit="1" customWidth="1"/>
    <col min="8460" max="8460" width="11.85546875" style="52" customWidth="1"/>
    <col min="8461" max="8461" width="8.7109375" style="52" customWidth="1"/>
    <col min="8462" max="8462" width="11.85546875" style="52" bestFit="1" customWidth="1"/>
    <col min="8463" max="8463" width="11.140625" style="52" customWidth="1"/>
    <col min="8464" max="8464" width="4" style="52"/>
    <col min="8465" max="8465" width="8" style="52" customWidth="1"/>
    <col min="8466" max="8466" width="4" style="52"/>
    <col min="8467" max="8467" width="11.5703125" style="52" customWidth="1"/>
    <col min="8468" max="8704" width="4" style="52"/>
    <col min="8705" max="8705" width="3.42578125" style="52" customWidth="1"/>
    <col min="8706" max="8706" width="29.42578125" style="52" customWidth="1"/>
    <col min="8707" max="8707" width="16.85546875" style="52" customWidth="1"/>
    <col min="8708" max="8711" width="12" style="52" customWidth="1"/>
    <col min="8712" max="8712" width="1.28515625" style="52" customWidth="1"/>
    <col min="8713" max="8713" width="1.140625" style="52" customWidth="1"/>
    <col min="8714" max="8714" width="10.42578125" style="52" customWidth="1"/>
    <col min="8715" max="8715" width="11.42578125" style="52" bestFit="1" customWidth="1"/>
    <col min="8716" max="8716" width="11.85546875" style="52" customWidth="1"/>
    <col min="8717" max="8717" width="8.7109375" style="52" customWidth="1"/>
    <col min="8718" max="8718" width="11.85546875" style="52" bestFit="1" customWidth="1"/>
    <col min="8719" max="8719" width="11.140625" style="52" customWidth="1"/>
    <col min="8720" max="8720" width="4" style="52"/>
    <col min="8721" max="8721" width="8" style="52" customWidth="1"/>
    <col min="8722" max="8722" width="4" style="52"/>
    <col min="8723" max="8723" width="11.5703125" style="52" customWidth="1"/>
    <col min="8724" max="8960" width="4" style="52"/>
    <col min="8961" max="8961" width="3.42578125" style="52" customWidth="1"/>
    <col min="8962" max="8962" width="29.42578125" style="52" customWidth="1"/>
    <col min="8963" max="8963" width="16.85546875" style="52" customWidth="1"/>
    <col min="8964" max="8967" width="12" style="52" customWidth="1"/>
    <col min="8968" max="8968" width="1.28515625" style="52" customWidth="1"/>
    <col min="8969" max="8969" width="1.140625" style="52" customWidth="1"/>
    <col min="8970" max="8970" width="10.42578125" style="52" customWidth="1"/>
    <col min="8971" max="8971" width="11.42578125" style="52" bestFit="1" customWidth="1"/>
    <col min="8972" max="8972" width="11.85546875" style="52" customWidth="1"/>
    <col min="8973" max="8973" width="8.7109375" style="52" customWidth="1"/>
    <col min="8974" max="8974" width="11.85546875" style="52" bestFit="1" customWidth="1"/>
    <col min="8975" max="8975" width="11.140625" style="52" customWidth="1"/>
    <col min="8976" max="8976" width="4" style="52"/>
    <col min="8977" max="8977" width="8" style="52" customWidth="1"/>
    <col min="8978" max="8978" width="4" style="52"/>
    <col min="8979" max="8979" width="11.5703125" style="52" customWidth="1"/>
    <col min="8980" max="9216" width="4" style="52"/>
    <col min="9217" max="9217" width="3.42578125" style="52" customWidth="1"/>
    <col min="9218" max="9218" width="29.42578125" style="52" customWidth="1"/>
    <col min="9219" max="9219" width="16.85546875" style="52" customWidth="1"/>
    <col min="9220" max="9223" width="12" style="52" customWidth="1"/>
    <col min="9224" max="9224" width="1.28515625" style="52" customWidth="1"/>
    <col min="9225" max="9225" width="1.140625" style="52" customWidth="1"/>
    <col min="9226" max="9226" width="10.42578125" style="52" customWidth="1"/>
    <col min="9227" max="9227" width="11.42578125" style="52" bestFit="1" customWidth="1"/>
    <col min="9228" max="9228" width="11.85546875" style="52" customWidth="1"/>
    <col min="9229" max="9229" width="8.7109375" style="52" customWidth="1"/>
    <col min="9230" max="9230" width="11.85546875" style="52" bestFit="1" customWidth="1"/>
    <col min="9231" max="9231" width="11.140625" style="52" customWidth="1"/>
    <col min="9232" max="9232" width="4" style="52"/>
    <col min="9233" max="9233" width="8" style="52" customWidth="1"/>
    <col min="9234" max="9234" width="4" style="52"/>
    <col min="9235" max="9235" width="11.5703125" style="52" customWidth="1"/>
    <col min="9236" max="9472" width="4" style="52"/>
    <col min="9473" max="9473" width="3.42578125" style="52" customWidth="1"/>
    <col min="9474" max="9474" width="29.42578125" style="52" customWidth="1"/>
    <col min="9475" max="9475" width="16.85546875" style="52" customWidth="1"/>
    <col min="9476" max="9479" width="12" style="52" customWidth="1"/>
    <col min="9480" max="9480" width="1.28515625" style="52" customWidth="1"/>
    <col min="9481" max="9481" width="1.140625" style="52" customWidth="1"/>
    <col min="9482" max="9482" width="10.42578125" style="52" customWidth="1"/>
    <col min="9483" max="9483" width="11.42578125" style="52" bestFit="1" customWidth="1"/>
    <col min="9484" max="9484" width="11.85546875" style="52" customWidth="1"/>
    <col min="9485" max="9485" width="8.7109375" style="52" customWidth="1"/>
    <col min="9486" max="9486" width="11.85546875" style="52" bestFit="1" customWidth="1"/>
    <col min="9487" max="9487" width="11.140625" style="52" customWidth="1"/>
    <col min="9488" max="9488" width="4" style="52"/>
    <col min="9489" max="9489" width="8" style="52" customWidth="1"/>
    <col min="9490" max="9490" width="4" style="52"/>
    <col min="9491" max="9491" width="11.5703125" style="52" customWidth="1"/>
    <col min="9492" max="9728" width="4" style="52"/>
    <col min="9729" max="9729" width="3.42578125" style="52" customWidth="1"/>
    <col min="9730" max="9730" width="29.42578125" style="52" customWidth="1"/>
    <col min="9731" max="9731" width="16.85546875" style="52" customWidth="1"/>
    <col min="9732" max="9735" width="12" style="52" customWidth="1"/>
    <col min="9736" max="9736" width="1.28515625" style="52" customWidth="1"/>
    <col min="9737" max="9737" width="1.140625" style="52" customWidth="1"/>
    <col min="9738" max="9738" width="10.42578125" style="52" customWidth="1"/>
    <col min="9739" max="9739" width="11.42578125" style="52" bestFit="1" customWidth="1"/>
    <col min="9740" max="9740" width="11.85546875" style="52" customWidth="1"/>
    <col min="9741" max="9741" width="8.7109375" style="52" customWidth="1"/>
    <col min="9742" max="9742" width="11.85546875" style="52" bestFit="1" customWidth="1"/>
    <col min="9743" max="9743" width="11.140625" style="52" customWidth="1"/>
    <col min="9744" max="9744" width="4" style="52"/>
    <col min="9745" max="9745" width="8" style="52" customWidth="1"/>
    <col min="9746" max="9746" width="4" style="52"/>
    <col min="9747" max="9747" width="11.5703125" style="52" customWidth="1"/>
    <col min="9748" max="9984" width="4" style="52"/>
    <col min="9985" max="9985" width="3.42578125" style="52" customWidth="1"/>
    <col min="9986" max="9986" width="29.42578125" style="52" customWidth="1"/>
    <col min="9987" max="9987" width="16.85546875" style="52" customWidth="1"/>
    <col min="9988" max="9991" width="12" style="52" customWidth="1"/>
    <col min="9992" max="9992" width="1.28515625" style="52" customWidth="1"/>
    <col min="9993" max="9993" width="1.140625" style="52" customWidth="1"/>
    <col min="9994" max="9994" width="10.42578125" style="52" customWidth="1"/>
    <col min="9995" max="9995" width="11.42578125" style="52" bestFit="1" customWidth="1"/>
    <col min="9996" max="9996" width="11.85546875" style="52" customWidth="1"/>
    <col min="9997" max="9997" width="8.7109375" style="52" customWidth="1"/>
    <col min="9998" max="9998" width="11.85546875" style="52" bestFit="1" customWidth="1"/>
    <col min="9999" max="9999" width="11.140625" style="52" customWidth="1"/>
    <col min="10000" max="10000" width="4" style="52"/>
    <col min="10001" max="10001" width="8" style="52" customWidth="1"/>
    <col min="10002" max="10002" width="4" style="52"/>
    <col min="10003" max="10003" width="11.5703125" style="52" customWidth="1"/>
    <col min="10004" max="10240" width="4" style="52"/>
    <col min="10241" max="10241" width="3.42578125" style="52" customWidth="1"/>
    <col min="10242" max="10242" width="29.42578125" style="52" customWidth="1"/>
    <col min="10243" max="10243" width="16.85546875" style="52" customWidth="1"/>
    <col min="10244" max="10247" width="12" style="52" customWidth="1"/>
    <col min="10248" max="10248" width="1.28515625" style="52" customWidth="1"/>
    <col min="10249" max="10249" width="1.140625" style="52" customWidth="1"/>
    <col min="10250" max="10250" width="10.42578125" style="52" customWidth="1"/>
    <col min="10251" max="10251" width="11.42578125" style="52" bestFit="1" customWidth="1"/>
    <col min="10252" max="10252" width="11.85546875" style="52" customWidth="1"/>
    <col min="10253" max="10253" width="8.7109375" style="52" customWidth="1"/>
    <col min="10254" max="10254" width="11.85546875" style="52" bestFit="1" customWidth="1"/>
    <col min="10255" max="10255" width="11.140625" style="52" customWidth="1"/>
    <col min="10256" max="10256" width="4" style="52"/>
    <col min="10257" max="10257" width="8" style="52" customWidth="1"/>
    <col min="10258" max="10258" width="4" style="52"/>
    <col min="10259" max="10259" width="11.5703125" style="52" customWidth="1"/>
    <col min="10260" max="10496" width="4" style="52"/>
    <col min="10497" max="10497" width="3.42578125" style="52" customWidth="1"/>
    <col min="10498" max="10498" width="29.42578125" style="52" customWidth="1"/>
    <col min="10499" max="10499" width="16.85546875" style="52" customWidth="1"/>
    <col min="10500" max="10503" width="12" style="52" customWidth="1"/>
    <col min="10504" max="10504" width="1.28515625" style="52" customWidth="1"/>
    <col min="10505" max="10505" width="1.140625" style="52" customWidth="1"/>
    <col min="10506" max="10506" width="10.42578125" style="52" customWidth="1"/>
    <col min="10507" max="10507" width="11.42578125" style="52" bestFit="1" customWidth="1"/>
    <col min="10508" max="10508" width="11.85546875" style="52" customWidth="1"/>
    <col min="10509" max="10509" width="8.7109375" style="52" customWidth="1"/>
    <col min="10510" max="10510" width="11.85546875" style="52" bestFit="1" customWidth="1"/>
    <col min="10511" max="10511" width="11.140625" style="52" customWidth="1"/>
    <col min="10512" max="10512" width="4" style="52"/>
    <col min="10513" max="10513" width="8" style="52" customWidth="1"/>
    <col min="10514" max="10514" width="4" style="52"/>
    <col min="10515" max="10515" width="11.5703125" style="52" customWidth="1"/>
    <col min="10516" max="10752" width="4" style="52"/>
    <col min="10753" max="10753" width="3.42578125" style="52" customWidth="1"/>
    <col min="10754" max="10754" width="29.42578125" style="52" customWidth="1"/>
    <col min="10755" max="10755" width="16.85546875" style="52" customWidth="1"/>
    <col min="10756" max="10759" width="12" style="52" customWidth="1"/>
    <col min="10760" max="10760" width="1.28515625" style="52" customWidth="1"/>
    <col min="10761" max="10761" width="1.140625" style="52" customWidth="1"/>
    <col min="10762" max="10762" width="10.42578125" style="52" customWidth="1"/>
    <col min="10763" max="10763" width="11.42578125" style="52" bestFit="1" customWidth="1"/>
    <col min="10764" max="10764" width="11.85546875" style="52" customWidth="1"/>
    <col min="10765" max="10765" width="8.7109375" style="52" customWidth="1"/>
    <col min="10766" max="10766" width="11.85546875" style="52" bestFit="1" customWidth="1"/>
    <col min="10767" max="10767" width="11.140625" style="52" customWidth="1"/>
    <col min="10768" max="10768" width="4" style="52"/>
    <col min="10769" max="10769" width="8" style="52" customWidth="1"/>
    <col min="10770" max="10770" width="4" style="52"/>
    <col min="10771" max="10771" width="11.5703125" style="52" customWidth="1"/>
    <col min="10772" max="11008" width="4" style="52"/>
    <col min="11009" max="11009" width="3.42578125" style="52" customWidth="1"/>
    <col min="11010" max="11010" width="29.42578125" style="52" customWidth="1"/>
    <col min="11011" max="11011" width="16.85546875" style="52" customWidth="1"/>
    <col min="11012" max="11015" width="12" style="52" customWidth="1"/>
    <col min="11016" max="11016" width="1.28515625" style="52" customWidth="1"/>
    <col min="11017" max="11017" width="1.140625" style="52" customWidth="1"/>
    <col min="11018" max="11018" width="10.42578125" style="52" customWidth="1"/>
    <col min="11019" max="11019" width="11.42578125" style="52" bestFit="1" customWidth="1"/>
    <col min="11020" max="11020" width="11.85546875" style="52" customWidth="1"/>
    <col min="11021" max="11021" width="8.7109375" style="52" customWidth="1"/>
    <col min="11022" max="11022" width="11.85546875" style="52" bestFit="1" customWidth="1"/>
    <col min="11023" max="11023" width="11.140625" style="52" customWidth="1"/>
    <col min="11024" max="11024" width="4" style="52"/>
    <col min="11025" max="11025" width="8" style="52" customWidth="1"/>
    <col min="11026" max="11026" width="4" style="52"/>
    <col min="11027" max="11027" width="11.5703125" style="52" customWidth="1"/>
    <col min="11028" max="11264" width="4" style="52"/>
    <col min="11265" max="11265" width="3.42578125" style="52" customWidth="1"/>
    <col min="11266" max="11266" width="29.42578125" style="52" customWidth="1"/>
    <col min="11267" max="11267" width="16.85546875" style="52" customWidth="1"/>
    <col min="11268" max="11271" width="12" style="52" customWidth="1"/>
    <col min="11272" max="11272" width="1.28515625" style="52" customWidth="1"/>
    <col min="11273" max="11273" width="1.140625" style="52" customWidth="1"/>
    <col min="11274" max="11274" width="10.42578125" style="52" customWidth="1"/>
    <col min="11275" max="11275" width="11.42578125" style="52" bestFit="1" customWidth="1"/>
    <col min="11276" max="11276" width="11.85546875" style="52" customWidth="1"/>
    <col min="11277" max="11277" width="8.7109375" style="52" customWidth="1"/>
    <col min="11278" max="11278" width="11.85546875" style="52" bestFit="1" customWidth="1"/>
    <col min="11279" max="11279" width="11.140625" style="52" customWidth="1"/>
    <col min="11280" max="11280" width="4" style="52"/>
    <col min="11281" max="11281" width="8" style="52" customWidth="1"/>
    <col min="11282" max="11282" width="4" style="52"/>
    <col min="11283" max="11283" width="11.5703125" style="52" customWidth="1"/>
    <col min="11284" max="11520" width="4" style="52"/>
    <col min="11521" max="11521" width="3.42578125" style="52" customWidth="1"/>
    <col min="11522" max="11522" width="29.42578125" style="52" customWidth="1"/>
    <col min="11523" max="11523" width="16.85546875" style="52" customWidth="1"/>
    <col min="11524" max="11527" width="12" style="52" customWidth="1"/>
    <col min="11528" max="11528" width="1.28515625" style="52" customWidth="1"/>
    <col min="11529" max="11529" width="1.140625" style="52" customWidth="1"/>
    <col min="11530" max="11530" width="10.42578125" style="52" customWidth="1"/>
    <col min="11531" max="11531" width="11.42578125" style="52" bestFit="1" customWidth="1"/>
    <col min="11532" max="11532" width="11.85546875" style="52" customWidth="1"/>
    <col min="11533" max="11533" width="8.7109375" style="52" customWidth="1"/>
    <col min="11534" max="11534" width="11.85546875" style="52" bestFit="1" customWidth="1"/>
    <col min="11535" max="11535" width="11.140625" style="52" customWidth="1"/>
    <col min="11536" max="11536" width="4" style="52"/>
    <col min="11537" max="11537" width="8" style="52" customWidth="1"/>
    <col min="11538" max="11538" width="4" style="52"/>
    <col min="11539" max="11539" width="11.5703125" style="52" customWidth="1"/>
    <col min="11540" max="11776" width="4" style="52"/>
    <col min="11777" max="11777" width="3.42578125" style="52" customWidth="1"/>
    <col min="11778" max="11778" width="29.42578125" style="52" customWidth="1"/>
    <col min="11779" max="11779" width="16.85546875" style="52" customWidth="1"/>
    <col min="11780" max="11783" width="12" style="52" customWidth="1"/>
    <col min="11784" max="11784" width="1.28515625" style="52" customWidth="1"/>
    <col min="11785" max="11785" width="1.140625" style="52" customWidth="1"/>
    <col min="11786" max="11786" width="10.42578125" style="52" customWidth="1"/>
    <col min="11787" max="11787" width="11.42578125" style="52" bestFit="1" customWidth="1"/>
    <col min="11788" max="11788" width="11.85546875" style="52" customWidth="1"/>
    <col min="11789" max="11789" width="8.7109375" style="52" customWidth="1"/>
    <col min="11790" max="11790" width="11.85546875" style="52" bestFit="1" customWidth="1"/>
    <col min="11791" max="11791" width="11.140625" style="52" customWidth="1"/>
    <col min="11792" max="11792" width="4" style="52"/>
    <col min="11793" max="11793" width="8" style="52" customWidth="1"/>
    <col min="11794" max="11794" width="4" style="52"/>
    <col min="11795" max="11795" width="11.5703125" style="52" customWidth="1"/>
    <col min="11796" max="12032" width="4" style="52"/>
    <col min="12033" max="12033" width="3.42578125" style="52" customWidth="1"/>
    <col min="12034" max="12034" width="29.42578125" style="52" customWidth="1"/>
    <col min="12035" max="12035" width="16.85546875" style="52" customWidth="1"/>
    <col min="12036" max="12039" width="12" style="52" customWidth="1"/>
    <col min="12040" max="12040" width="1.28515625" style="52" customWidth="1"/>
    <col min="12041" max="12041" width="1.140625" style="52" customWidth="1"/>
    <col min="12042" max="12042" width="10.42578125" style="52" customWidth="1"/>
    <col min="12043" max="12043" width="11.42578125" style="52" bestFit="1" customWidth="1"/>
    <col min="12044" max="12044" width="11.85546875" style="52" customWidth="1"/>
    <col min="12045" max="12045" width="8.7109375" style="52" customWidth="1"/>
    <col min="12046" max="12046" width="11.85546875" style="52" bestFit="1" customWidth="1"/>
    <col min="12047" max="12047" width="11.140625" style="52" customWidth="1"/>
    <col min="12048" max="12048" width="4" style="52"/>
    <col min="12049" max="12049" width="8" style="52" customWidth="1"/>
    <col min="12050" max="12050" width="4" style="52"/>
    <col min="12051" max="12051" width="11.5703125" style="52" customWidth="1"/>
    <col min="12052" max="12288" width="4" style="52"/>
    <col min="12289" max="12289" width="3.42578125" style="52" customWidth="1"/>
    <col min="12290" max="12290" width="29.42578125" style="52" customWidth="1"/>
    <col min="12291" max="12291" width="16.85546875" style="52" customWidth="1"/>
    <col min="12292" max="12295" width="12" style="52" customWidth="1"/>
    <col min="12296" max="12296" width="1.28515625" style="52" customWidth="1"/>
    <col min="12297" max="12297" width="1.140625" style="52" customWidth="1"/>
    <col min="12298" max="12298" width="10.42578125" style="52" customWidth="1"/>
    <col min="12299" max="12299" width="11.42578125" style="52" bestFit="1" customWidth="1"/>
    <col min="12300" max="12300" width="11.85546875" style="52" customWidth="1"/>
    <col min="12301" max="12301" width="8.7109375" style="52" customWidth="1"/>
    <col min="12302" max="12302" width="11.85546875" style="52" bestFit="1" customWidth="1"/>
    <col min="12303" max="12303" width="11.140625" style="52" customWidth="1"/>
    <col min="12304" max="12304" width="4" style="52"/>
    <col min="12305" max="12305" width="8" style="52" customWidth="1"/>
    <col min="12306" max="12306" width="4" style="52"/>
    <col min="12307" max="12307" width="11.5703125" style="52" customWidth="1"/>
    <col min="12308" max="12544" width="4" style="52"/>
    <col min="12545" max="12545" width="3.42578125" style="52" customWidth="1"/>
    <col min="12546" max="12546" width="29.42578125" style="52" customWidth="1"/>
    <col min="12547" max="12547" width="16.85546875" style="52" customWidth="1"/>
    <col min="12548" max="12551" width="12" style="52" customWidth="1"/>
    <col min="12552" max="12552" width="1.28515625" style="52" customWidth="1"/>
    <col min="12553" max="12553" width="1.140625" style="52" customWidth="1"/>
    <col min="12554" max="12554" width="10.42578125" style="52" customWidth="1"/>
    <col min="12555" max="12555" width="11.42578125" style="52" bestFit="1" customWidth="1"/>
    <col min="12556" max="12556" width="11.85546875" style="52" customWidth="1"/>
    <col min="12557" max="12557" width="8.7109375" style="52" customWidth="1"/>
    <col min="12558" max="12558" width="11.85546875" style="52" bestFit="1" customWidth="1"/>
    <col min="12559" max="12559" width="11.140625" style="52" customWidth="1"/>
    <col min="12560" max="12560" width="4" style="52"/>
    <col min="12561" max="12561" width="8" style="52" customWidth="1"/>
    <col min="12562" max="12562" width="4" style="52"/>
    <col min="12563" max="12563" width="11.5703125" style="52" customWidth="1"/>
    <col min="12564" max="12800" width="4" style="52"/>
    <col min="12801" max="12801" width="3.42578125" style="52" customWidth="1"/>
    <col min="12802" max="12802" width="29.42578125" style="52" customWidth="1"/>
    <col min="12803" max="12803" width="16.85546875" style="52" customWidth="1"/>
    <col min="12804" max="12807" width="12" style="52" customWidth="1"/>
    <col min="12808" max="12808" width="1.28515625" style="52" customWidth="1"/>
    <col min="12809" max="12809" width="1.140625" style="52" customWidth="1"/>
    <col min="12810" max="12810" width="10.42578125" style="52" customWidth="1"/>
    <col min="12811" max="12811" width="11.42578125" style="52" bestFit="1" customWidth="1"/>
    <col min="12812" max="12812" width="11.85546875" style="52" customWidth="1"/>
    <col min="12813" max="12813" width="8.7109375" style="52" customWidth="1"/>
    <col min="12814" max="12814" width="11.85546875" style="52" bestFit="1" customWidth="1"/>
    <col min="12815" max="12815" width="11.140625" style="52" customWidth="1"/>
    <col min="12816" max="12816" width="4" style="52"/>
    <col min="12817" max="12817" width="8" style="52" customWidth="1"/>
    <col min="12818" max="12818" width="4" style="52"/>
    <col min="12819" max="12819" width="11.5703125" style="52" customWidth="1"/>
    <col min="12820" max="13056" width="4" style="52"/>
    <col min="13057" max="13057" width="3.42578125" style="52" customWidth="1"/>
    <col min="13058" max="13058" width="29.42578125" style="52" customWidth="1"/>
    <col min="13059" max="13059" width="16.85546875" style="52" customWidth="1"/>
    <col min="13060" max="13063" width="12" style="52" customWidth="1"/>
    <col min="13064" max="13064" width="1.28515625" style="52" customWidth="1"/>
    <col min="13065" max="13065" width="1.140625" style="52" customWidth="1"/>
    <col min="13066" max="13066" width="10.42578125" style="52" customWidth="1"/>
    <col min="13067" max="13067" width="11.42578125" style="52" bestFit="1" customWidth="1"/>
    <col min="13068" max="13068" width="11.85546875" style="52" customWidth="1"/>
    <col min="13069" max="13069" width="8.7109375" style="52" customWidth="1"/>
    <col min="13070" max="13070" width="11.85546875" style="52" bestFit="1" customWidth="1"/>
    <col min="13071" max="13071" width="11.140625" style="52" customWidth="1"/>
    <col min="13072" max="13072" width="4" style="52"/>
    <col min="13073" max="13073" width="8" style="52" customWidth="1"/>
    <col min="13074" max="13074" width="4" style="52"/>
    <col min="13075" max="13075" width="11.5703125" style="52" customWidth="1"/>
    <col min="13076" max="13312" width="4" style="52"/>
    <col min="13313" max="13313" width="3.42578125" style="52" customWidth="1"/>
    <col min="13314" max="13314" width="29.42578125" style="52" customWidth="1"/>
    <col min="13315" max="13315" width="16.85546875" style="52" customWidth="1"/>
    <col min="13316" max="13319" width="12" style="52" customWidth="1"/>
    <col min="13320" max="13320" width="1.28515625" style="52" customWidth="1"/>
    <col min="13321" max="13321" width="1.140625" style="52" customWidth="1"/>
    <col min="13322" max="13322" width="10.42578125" style="52" customWidth="1"/>
    <col min="13323" max="13323" width="11.42578125" style="52" bestFit="1" customWidth="1"/>
    <col min="13324" max="13324" width="11.85546875" style="52" customWidth="1"/>
    <col min="13325" max="13325" width="8.7109375" style="52" customWidth="1"/>
    <col min="13326" max="13326" width="11.85546875" style="52" bestFit="1" customWidth="1"/>
    <col min="13327" max="13327" width="11.140625" style="52" customWidth="1"/>
    <col min="13328" max="13328" width="4" style="52"/>
    <col min="13329" max="13329" width="8" style="52" customWidth="1"/>
    <col min="13330" max="13330" width="4" style="52"/>
    <col min="13331" max="13331" width="11.5703125" style="52" customWidth="1"/>
    <col min="13332" max="13568" width="4" style="52"/>
    <col min="13569" max="13569" width="3.42578125" style="52" customWidth="1"/>
    <col min="13570" max="13570" width="29.42578125" style="52" customWidth="1"/>
    <col min="13571" max="13571" width="16.85546875" style="52" customWidth="1"/>
    <col min="13572" max="13575" width="12" style="52" customWidth="1"/>
    <col min="13576" max="13576" width="1.28515625" style="52" customWidth="1"/>
    <col min="13577" max="13577" width="1.140625" style="52" customWidth="1"/>
    <col min="13578" max="13578" width="10.42578125" style="52" customWidth="1"/>
    <col min="13579" max="13579" width="11.42578125" style="52" bestFit="1" customWidth="1"/>
    <col min="13580" max="13580" width="11.85546875" style="52" customWidth="1"/>
    <col min="13581" max="13581" width="8.7109375" style="52" customWidth="1"/>
    <col min="13582" max="13582" width="11.85546875" style="52" bestFit="1" customWidth="1"/>
    <col min="13583" max="13583" width="11.140625" style="52" customWidth="1"/>
    <col min="13584" max="13584" width="4" style="52"/>
    <col min="13585" max="13585" width="8" style="52" customWidth="1"/>
    <col min="13586" max="13586" width="4" style="52"/>
    <col min="13587" max="13587" width="11.5703125" style="52" customWidth="1"/>
    <col min="13588" max="13824" width="4" style="52"/>
    <col min="13825" max="13825" width="3.42578125" style="52" customWidth="1"/>
    <col min="13826" max="13826" width="29.42578125" style="52" customWidth="1"/>
    <col min="13827" max="13827" width="16.85546875" style="52" customWidth="1"/>
    <col min="13828" max="13831" width="12" style="52" customWidth="1"/>
    <col min="13832" max="13832" width="1.28515625" style="52" customWidth="1"/>
    <col min="13833" max="13833" width="1.140625" style="52" customWidth="1"/>
    <col min="13834" max="13834" width="10.42578125" style="52" customWidth="1"/>
    <col min="13835" max="13835" width="11.42578125" style="52" bestFit="1" customWidth="1"/>
    <col min="13836" max="13836" width="11.85546875" style="52" customWidth="1"/>
    <col min="13837" max="13837" width="8.7109375" style="52" customWidth="1"/>
    <col min="13838" max="13838" width="11.85546875" style="52" bestFit="1" customWidth="1"/>
    <col min="13839" max="13839" width="11.140625" style="52" customWidth="1"/>
    <col min="13840" max="13840" width="4" style="52"/>
    <col min="13841" max="13841" width="8" style="52" customWidth="1"/>
    <col min="13842" max="13842" width="4" style="52"/>
    <col min="13843" max="13843" width="11.5703125" style="52" customWidth="1"/>
    <col min="13844" max="14080" width="4" style="52"/>
    <col min="14081" max="14081" width="3.42578125" style="52" customWidth="1"/>
    <col min="14082" max="14082" width="29.42578125" style="52" customWidth="1"/>
    <col min="14083" max="14083" width="16.85546875" style="52" customWidth="1"/>
    <col min="14084" max="14087" width="12" style="52" customWidth="1"/>
    <col min="14088" max="14088" width="1.28515625" style="52" customWidth="1"/>
    <col min="14089" max="14089" width="1.140625" style="52" customWidth="1"/>
    <col min="14090" max="14090" width="10.42578125" style="52" customWidth="1"/>
    <col min="14091" max="14091" width="11.42578125" style="52" bestFit="1" customWidth="1"/>
    <col min="14092" max="14092" width="11.85546875" style="52" customWidth="1"/>
    <col min="14093" max="14093" width="8.7109375" style="52" customWidth="1"/>
    <col min="14094" max="14094" width="11.85546875" style="52" bestFit="1" customWidth="1"/>
    <col min="14095" max="14095" width="11.140625" style="52" customWidth="1"/>
    <col min="14096" max="14096" width="4" style="52"/>
    <col min="14097" max="14097" width="8" style="52" customWidth="1"/>
    <col min="14098" max="14098" width="4" style="52"/>
    <col min="14099" max="14099" width="11.5703125" style="52" customWidth="1"/>
    <col min="14100" max="14336" width="4" style="52"/>
    <col min="14337" max="14337" width="3.42578125" style="52" customWidth="1"/>
    <col min="14338" max="14338" width="29.42578125" style="52" customWidth="1"/>
    <col min="14339" max="14339" width="16.85546875" style="52" customWidth="1"/>
    <col min="14340" max="14343" width="12" style="52" customWidth="1"/>
    <col min="14344" max="14344" width="1.28515625" style="52" customWidth="1"/>
    <col min="14345" max="14345" width="1.140625" style="52" customWidth="1"/>
    <col min="14346" max="14346" width="10.42578125" style="52" customWidth="1"/>
    <col min="14347" max="14347" width="11.42578125" style="52" bestFit="1" customWidth="1"/>
    <col min="14348" max="14348" width="11.85546875" style="52" customWidth="1"/>
    <col min="14349" max="14349" width="8.7109375" style="52" customWidth="1"/>
    <col min="14350" max="14350" width="11.85546875" style="52" bestFit="1" customWidth="1"/>
    <col min="14351" max="14351" width="11.140625" style="52" customWidth="1"/>
    <col min="14352" max="14352" width="4" style="52"/>
    <col min="14353" max="14353" width="8" style="52" customWidth="1"/>
    <col min="14354" max="14354" width="4" style="52"/>
    <col min="14355" max="14355" width="11.5703125" style="52" customWidth="1"/>
    <col min="14356" max="14592" width="4" style="52"/>
    <col min="14593" max="14593" width="3.42578125" style="52" customWidth="1"/>
    <col min="14594" max="14594" width="29.42578125" style="52" customWidth="1"/>
    <col min="14595" max="14595" width="16.85546875" style="52" customWidth="1"/>
    <col min="14596" max="14599" width="12" style="52" customWidth="1"/>
    <col min="14600" max="14600" width="1.28515625" style="52" customWidth="1"/>
    <col min="14601" max="14601" width="1.140625" style="52" customWidth="1"/>
    <col min="14602" max="14602" width="10.42578125" style="52" customWidth="1"/>
    <col min="14603" max="14603" width="11.42578125" style="52" bestFit="1" customWidth="1"/>
    <col min="14604" max="14604" width="11.85546875" style="52" customWidth="1"/>
    <col min="14605" max="14605" width="8.7109375" style="52" customWidth="1"/>
    <col min="14606" max="14606" width="11.85546875" style="52" bestFit="1" customWidth="1"/>
    <col min="14607" max="14607" width="11.140625" style="52" customWidth="1"/>
    <col min="14608" max="14608" width="4" style="52"/>
    <col min="14609" max="14609" width="8" style="52" customWidth="1"/>
    <col min="14610" max="14610" width="4" style="52"/>
    <col min="14611" max="14611" width="11.5703125" style="52" customWidth="1"/>
    <col min="14612" max="14848" width="4" style="52"/>
    <col min="14849" max="14849" width="3.42578125" style="52" customWidth="1"/>
    <col min="14850" max="14850" width="29.42578125" style="52" customWidth="1"/>
    <col min="14851" max="14851" width="16.85546875" style="52" customWidth="1"/>
    <col min="14852" max="14855" width="12" style="52" customWidth="1"/>
    <col min="14856" max="14856" width="1.28515625" style="52" customWidth="1"/>
    <col min="14857" max="14857" width="1.140625" style="52" customWidth="1"/>
    <col min="14858" max="14858" width="10.42578125" style="52" customWidth="1"/>
    <col min="14859" max="14859" width="11.42578125" style="52" bestFit="1" customWidth="1"/>
    <col min="14860" max="14860" width="11.85546875" style="52" customWidth="1"/>
    <col min="14861" max="14861" width="8.7109375" style="52" customWidth="1"/>
    <col min="14862" max="14862" width="11.85546875" style="52" bestFit="1" customWidth="1"/>
    <col min="14863" max="14863" width="11.140625" style="52" customWidth="1"/>
    <col min="14864" max="14864" width="4" style="52"/>
    <col min="14865" max="14865" width="8" style="52" customWidth="1"/>
    <col min="14866" max="14866" width="4" style="52"/>
    <col min="14867" max="14867" width="11.5703125" style="52" customWidth="1"/>
    <col min="14868" max="15104" width="4" style="52"/>
    <col min="15105" max="15105" width="3.42578125" style="52" customWidth="1"/>
    <col min="15106" max="15106" width="29.42578125" style="52" customWidth="1"/>
    <col min="15107" max="15107" width="16.85546875" style="52" customWidth="1"/>
    <col min="15108" max="15111" width="12" style="52" customWidth="1"/>
    <col min="15112" max="15112" width="1.28515625" style="52" customWidth="1"/>
    <col min="15113" max="15113" width="1.140625" style="52" customWidth="1"/>
    <col min="15114" max="15114" width="10.42578125" style="52" customWidth="1"/>
    <col min="15115" max="15115" width="11.42578125" style="52" bestFit="1" customWidth="1"/>
    <col min="15116" max="15116" width="11.85546875" style="52" customWidth="1"/>
    <col min="15117" max="15117" width="8.7109375" style="52" customWidth="1"/>
    <col min="15118" max="15118" width="11.85546875" style="52" bestFit="1" customWidth="1"/>
    <col min="15119" max="15119" width="11.140625" style="52" customWidth="1"/>
    <col min="15120" max="15120" width="4" style="52"/>
    <col min="15121" max="15121" width="8" style="52" customWidth="1"/>
    <col min="15122" max="15122" width="4" style="52"/>
    <col min="15123" max="15123" width="11.5703125" style="52" customWidth="1"/>
    <col min="15124" max="15360" width="4" style="52"/>
    <col min="15361" max="15361" width="3.42578125" style="52" customWidth="1"/>
    <col min="15362" max="15362" width="29.42578125" style="52" customWidth="1"/>
    <col min="15363" max="15363" width="16.85546875" style="52" customWidth="1"/>
    <col min="15364" max="15367" width="12" style="52" customWidth="1"/>
    <col min="15368" max="15368" width="1.28515625" style="52" customWidth="1"/>
    <col min="15369" max="15369" width="1.140625" style="52" customWidth="1"/>
    <col min="15370" max="15370" width="10.42578125" style="52" customWidth="1"/>
    <col min="15371" max="15371" width="11.42578125" style="52" bestFit="1" customWidth="1"/>
    <col min="15372" max="15372" width="11.85546875" style="52" customWidth="1"/>
    <col min="15373" max="15373" width="8.7109375" style="52" customWidth="1"/>
    <col min="15374" max="15374" width="11.85546875" style="52" bestFit="1" customWidth="1"/>
    <col min="15375" max="15375" width="11.140625" style="52" customWidth="1"/>
    <col min="15376" max="15376" width="4" style="52"/>
    <col min="15377" max="15377" width="8" style="52" customWidth="1"/>
    <col min="15378" max="15378" width="4" style="52"/>
    <col min="15379" max="15379" width="11.5703125" style="52" customWidth="1"/>
    <col min="15380" max="15616" width="4" style="52"/>
    <col min="15617" max="15617" width="3.42578125" style="52" customWidth="1"/>
    <col min="15618" max="15618" width="29.42578125" style="52" customWidth="1"/>
    <col min="15619" max="15619" width="16.85546875" style="52" customWidth="1"/>
    <col min="15620" max="15623" width="12" style="52" customWidth="1"/>
    <col min="15624" max="15624" width="1.28515625" style="52" customWidth="1"/>
    <col min="15625" max="15625" width="1.140625" style="52" customWidth="1"/>
    <col min="15626" max="15626" width="10.42578125" style="52" customWidth="1"/>
    <col min="15627" max="15627" width="11.42578125" style="52" bestFit="1" customWidth="1"/>
    <col min="15628" max="15628" width="11.85546875" style="52" customWidth="1"/>
    <col min="15629" max="15629" width="8.7109375" style="52" customWidth="1"/>
    <col min="15630" max="15630" width="11.85546875" style="52" bestFit="1" customWidth="1"/>
    <col min="15631" max="15631" width="11.140625" style="52" customWidth="1"/>
    <col min="15632" max="15632" width="4" style="52"/>
    <col min="15633" max="15633" width="8" style="52" customWidth="1"/>
    <col min="15634" max="15634" width="4" style="52"/>
    <col min="15635" max="15635" width="11.5703125" style="52" customWidth="1"/>
    <col min="15636" max="15872" width="4" style="52"/>
    <col min="15873" max="15873" width="3.42578125" style="52" customWidth="1"/>
    <col min="15874" max="15874" width="29.42578125" style="52" customWidth="1"/>
    <col min="15875" max="15875" width="16.85546875" style="52" customWidth="1"/>
    <col min="15876" max="15879" width="12" style="52" customWidth="1"/>
    <col min="15880" max="15880" width="1.28515625" style="52" customWidth="1"/>
    <col min="15881" max="15881" width="1.140625" style="52" customWidth="1"/>
    <col min="15882" max="15882" width="10.42578125" style="52" customWidth="1"/>
    <col min="15883" max="15883" width="11.42578125" style="52" bestFit="1" customWidth="1"/>
    <col min="15884" max="15884" width="11.85546875" style="52" customWidth="1"/>
    <col min="15885" max="15885" width="8.7109375" style="52" customWidth="1"/>
    <col min="15886" max="15886" width="11.85546875" style="52" bestFit="1" customWidth="1"/>
    <col min="15887" max="15887" width="11.140625" style="52" customWidth="1"/>
    <col min="15888" max="15888" width="4" style="52"/>
    <col min="15889" max="15889" width="8" style="52" customWidth="1"/>
    <col min="15890" max="15890" width="4" style="52"/>
    <col min="15891" max="15891" width="11.5703125" style="52" customWidth="1"/>
    <col min="15892" max="16128" width="4" style="52"/>
    <col min="16129" max="16129" width="3.42578125" style="52" customWidth="1"/>
    <col min="16130" max="16130" width="29.42578125" style="52" customWidth="1"/>
    <col min="16131" max="16131" width="16.85546875" style="52" customWidth="1"/>
    <col min="16132" max="16135" width="12" style="52" customWidth="1"/>
    <col min="16136" max="16136" width="1.28515625" style="52" customWidth="1"/>
    <col min="16137" max="16137" width="1.140625" style="52" customWidth="1"/>
    <col min="16138" max="16138" width="10.42578125" style="52" customWidth="1"/>
    <col min="16139" max="16139" width="11.42578125" style="52" bestFit="1" customWidth="1"/>
    <col min="16140" max="16140" width="11.85546875" style="52" customWidth="1"/>
    <col min="16141" max="16141" width="8.7109375" style="52" customWidth="1"/>
    <col min="16142" max="16142" width="11.85546875" style="52" bestFit="1" customWidth="1"/>
    <col min="16143" max="16143" width="11.140625" style="52" customWidth="1"/>
    <col min="16144" max="16144" width="4" style="52"/>
    <col min="16145" max="16145" width="8" style="52" customWidth="1"/>
    <col min="16146" max="16146" width="4" style="52"/>
    <col min="16147" max="16147" width="11.5703125" style="52" customWidth="1"/>
    <col min="16148" max="16384" width="4" style="52"/>
  </cols>
  <sheetData>
    <row r="1" spans="1:17">
      <c r="F1" s="52"/>
      <c r="I1" s="52"/>
      <c r="J1" s="73"/>
      <c r="O1" s="74"/>
    </row>
    <row r="2" spans="1:17" ht="11.25" customHeight="1" thickBot="1">
      <c r="C2" s="359" t="s">
        <v>210</v>
      </c>
      <c r="D2" s="359"/>
      <c r="E2" s="359"/>
      <c r="F2" s="359"/>
      <c r="G2" s="359"/>
      <c r="H2" s="359"/>
      <c r="I2" s="359"/>
      <c r="J2" s="56"/>
      <c r="K2" s="360" t="s">
        <v>81</v>
      </c>
      <c r="L2" s="360"/>
      <c r="M2" s="74"/>
      <c r="O2" s="75"/>
    </row>
    <row r="3" spans="1:17" ht="12" thickBot="1">
      <c r="B3" s="69"/>
      <c r="C3" s="361" t="s">
        <v>211</v>
      </c>
      <c r="D3" s="361"/>
      <c r="E3" s="361"/>
      <c r="F3" s="174"/>
      <c r="G3" s="361" t="s">
        <v>244</v>
      </c>
      <c r="H3" s="361"/>
      <c r="I3" s="361"/>
      <c r="J3" s="56"/>
      <c r="K3" s="359" t="s">
        <v>77</v>
      </c>
      <c r="L3" s="359"/>
      <c r="O3" s="53"/>
      <c r="P3" s="53"/>
      <c r="Q3" s="53"/>
    </row>
    <row r="4" spans="1:17" ht="12" thickBot="1">
      <c r="B4" s="179" t="s">
        <v>79</v>
      </c>
      <c r="C4" s="180" t="s">
        <v>269</v>
      </c>
      <c r="D4" s="180" t="s">
        <v>258</v>
      </c>
      <c r="E4" s="180" t="s">
        <v>95</v>
      </c>
      <c r="F4" s="70"/>
      <c r="G4" s="180" t="s">
        <v>270</v>
      </c>
      <c r="H4" s="180" t="s">
        <v>271</v>
      </c>
      <c r="I4" s="180" t="s">
        <v>95</v>
      </c>
      <c r="J4" s="188"/>
      <c r="K4" s="180" t="s">
        <v>269</v>
      </c>
      <c r="L4" s="180" t="s">
        <v>258</v>
      </c>
      <c r="O4" s="53"/>
      <c r="P4" s="53"/>
      <c r="Q4" s="53"/>
    </row>
    <row r="5" spans="1:17">
      <c r="B5" s="182"/>
      <c r="C5" s="182"/>
      <c r="D5" s="172"/>
      <c r="E5" s="172"/>
      <c r="F5" s="71"/>
      <c r="G5" s="182"/>
      <c r="H5" s="172"/>
      <c r="I5" s="172"/>
      <c r="J5" s="56"/>
      <c r="K5" s="182"/>
      <c r="L5" s="172"/>
      <c r="O5" s="53"/>
      <c r="P5" s="53"/>
      <c r="Q5" s="53"/>
    </row>
    <row r="6" spans="1:17">
      <c r="A6" s="76"/>
      <c r="B6" s="184" t="s">
        <v>209</v>
      </c>
      <c r="C6" s="185">
        <v>22959.695986832012</v>
      </c>
      <c r="D6" s="186">
        <v>23513</v>
      </c>
      <c r="E6" s="215">
        <v>-2.35E-2</v>
      </c>
      <c r="F6" s="72"/>
      <c r="G6" s="185">
        <v>5986.4679023948302</v>
      </c>
      <c r="H6" s="186">
        <v>5561</v>
      </c>
      <c r="I6" s="187">
        <v>7.6499999999999999E-2</v>
      </c>
      <c r="J6" s="56"/>
      <c r="K6" s="189">
        <v>0.31973829084151006</v>
      </c>
      <c r="L6" s="187">
        <v>0.32840000000000003</v>
      </c>
      <c r="O6" s="53"/>
      <c r="P6" s="53"/>
      <c r="Q6" s="53"/>
    </row>
    <row r="7" spans="1:17" ht="14.25">
      <c r="C7" s="77"/>
      <c r="E7" s="78"/>
      <c r="F7" s="52"/>
      <c r="I7" s="78"/>
      <c r="O7" s="53"/>
      <c r="P7" s="53"/>
      <c r="Q7" s="53"/>
    </row>
    <row r="8" spans="1:17">
      <c r="B8" s="58"/>
      <c r="F8" s="52"/>
      <c r="J8" s="67"/>
      <c r="O8" s="53"/>
      <c r="P8" s="53"/>
      <c r="Q8" s="53"/>
    </row>
    <row r="9" spans="1:17" customFormat="1" ht="15.75" thickBot="1">
      <c r="B9" s="69"/>
      <c r="C9" s="358" t="s">
        <v>211</v>
      </c>
      <c r="D9" s="358"/>
      <c r="E9" s="358"/>
      <c r="G9" s="358" t="s">
        <v>244</v>
      </c>
      <c r="H9" s="358"/>
      <c r="I9" s="358"/>
    </row>
    <row r="10" spans="1:17" customFormat="1" ht="15.75" thickBot="1">
      <c r="B10" s="179" t="s">
        <v>254</v>
      </c>
      <c r="C10" s="180" t="str">
        <f>+C4</f>
        <v>Dec-20</v>
      </c>
      <c r="D10" s="180" t="str">
        <f>+D4</f>
        <v>Dec-19</v>
      </c>
      <c r="E10" s="180" t="s">
        <v>95</v>
      </c>
      <c r="G10" s="181" t="str">
        <f>+G4</f>
        <v>Q4 2020</v>
      </c>
      <c r="H10" s="181" t="str">
        <f>+H4</f>
        <v>Q4 2019</v>
      </c>
      <c r="I10" s="180" t="s">
        <v>95</v>
      </c>
    </row>
    <row r="11" spans="1:17" customFormat="1" ht="10.5" customHeight="1">
      <c r="B11" s="182"/>
      <c r="C11" s="182"/>
      <c r="D11" s="172"/>
      <c r="E11" s="172"/>
      <c r="G11" s="182"/>
      <c r="H11" s="172"/>
      <c r="I11" s="183"/>
    </row>
    <row r="12" spans="1:17" customFormat="1" ht="15">
      <c r="B12" s="184" t="s">
        <v>255</v>
      </c>
      <c r="C12" s="185">
        <v>22959.695986832012</v>
      </c>
      <c r="D12" s="186">
        <v>23513</v>
      </c>
      <c r="E12" s="215">
        <v>-2.35E-2</v>
      </c>
      <c r="F12" s="171"/>
      <c r="G12" s="185">
        <v>5986.4679023948302</v>
      </c>
      <c r="H12" s="186">
        <v>5561</v>
      </c>
      <c r="I12" s="187">
        <v>7.6499999999999999E-2</v>
      </c>
    </row>
    <row r="13" spans="1:17" customFormat="1" ht="15">
      <c r="B13" s="184" t="s">
        <v>256</v>
      </c>
      <c r="C13" s="185">
        <v>19330.795320271016</v>
      </c>
      <c r="D13" s="186">
        <v>21041</v>
      </c>
      <c r="E13" s="215">
        <v>-8.1299999999999997E-2</v>
      </c>
      <c r="F13" s="171"/>
      <c r="G13" s="185">
        <v>5306.2060515767225</v>
      </c>
      <c r="H13" s="186">
        <v>5082</v>
      </c>
      <c r="I13" s="187">
        <v>4.41E-2</v>
      </c>
    </row>
  </sheetData>
  <mergeCells count="7">
    <mergeCell ref="C9:E9"/>
    <mergeCell ref="G9:I9"/>
    <mergeCell ref="C2:I2"/>
    <mergeCell ref="K2:L2"/>
    <mergeCell ref="C3:E3"/>
    <mergeCell ref="G3:I3"/>
    <mergeCell ref="K3:L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&amp;C&amp;"Arial"&amp;8&amp;K000000INTERNAL&amp;1#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B1:K22"/>
  <sheetViews>
    <sheetView workbookViewId="0">
      <selection activeCell="A2" sqref="A2"/>
    </sheetView>
  </sheetViews>
  <sheetFormatPr baseColWidth="10" defaultColWidth="9.140625" defaultRowHeight="11.25"/>
  <cols>
    <col min="1" max="1" width="3.140625" style="7" customWidth="1"/>
    <col min="2" max="2" width="52.140625" style="7" customWidth="1"/>
    <col min="3" max="5" width="9.7109375" style="7" customWidth="1"/>
    <col min="6" max="6" width="8.7109375" style="7" customWidth="1"/>
    <col min="7" max="7" width="1.42578125" style="31" customWidth="1"/>
    <col min="8" max="10" width="9.7109375" style="7" customWidth="1"/>
    <col min="11" max="11" width="8.7109375" style="7" customWidth="1"/>
    <col min="12" max="16384" width="9.140625" style="7"/>
  </cols>
  <sheetData>
    <row r="1" spans="2:11">
      <c r="C1" s="110"/>
      <c r="D1" s="110"/>
      <c r="H1" s="110"/>
      <c r="I1" s="110"/>
    </row>
    <row r="2" spans="2:11" ht="11.25" customHeight="1" thickBot="1">
      <c r="C2" s="358" t="str">
        <f>+EBITDA!C2</f>
        <v>Cumulative Figures</v>
      </c>
      <c r="D2" s="358"/>
      <c r="E2" s="358"/>
      <c r="F2" s="358"/>
      <c r="H2" s="358" t="str">
        <f>+EBITDA!H2</f>
        <v>Quarterly Figures</v>
      </c>
      <c r="I2" s="358"/>
      <c r="J2" s="358"/>
      <c r="K2" s="358"/>
    </row>
    <row r="3" spans="2:11" ht="23.25" thickBot="1">
      <c r="B3" s="231" t="s">
        <v>241</v>
      </c>
      <c r="C3" s="206" t="str">
        <f>+'Generation Business'!C4</f>
        <v>Dec-20</v>
      </c>
      <c r="D3" s="206" t="str">
        <f>+'Generation Business'!D4</f>
        <v>Dec-19</v>
      </c>
      <c r="E3" s="206" t="s">
        <v>94</v>
      </c>
      <c r="F3" s="232" t="s">
        <v>95</v>
      </c>
      <c r="H3" s="246" t="str">
        <f>+'Energy Sales Revenues'!C25</f>
        <v>Q4 2020</v>
      </c>
      <c r="I3" s="246" t="str">
        <f>+'Energy Sales Revenues'!D25</f>
        <v>Q4 2019</v>
      </c>
      <c r="J3" s="246" t="s">
        <v>94</v>
      </c>
      <c r="K3" s="247" t="s">
        <v>95</v>
      </c>
    </row>
    <row r="4" spans="2:11">
      <c r="B4" s="126"/>
      <c r="C4" s="173"/>
      <c r="D4" s="173"/>
      <c r="E4" s="173"/>
      <c r="F4" s="173"/>
      <c r="H4" s="173"/>
      <c r="I4" s="173"/>
      <c r="J4" s="173"/>
      <c r="K4" s="173"/>
    </row>
    <row r="5" spans="2:11">
      <c r="B5" s="233" t="s">
        <v>110</v>
      </c>
      <c r="C5" s="185">
        <v>36160.46</v>
      </c>
      <c r="D5" s="214">
        <v>27399.275000000001</v>
      </c>
      <c r="E5" s="214">
        <v>8761.1849999999977</v>
      </c>
      <c r="F5" s="215">
        <v>0.31979999999999997</v>
      </c>
      <c r="G5" s="127"/>
      <c r="H5" s="185">
        <v>3513.2279999999992</v>
      </c>
      <c r="I5" s="214">
        <v>15705.064000000002</v>
      </c>
      <c r="J5" s="214">
        <v>-12191.836000000003</v>
      </c>
      <c r="K5" s="215">
        <v>-0.77629999999999999</v>
      </c>
    </row>
    <row r="6" spans="2:11">
      <c r="B6" s="233" t="s">
        <v>111</v>
      </c>
      <c r="C6" s="185">
        <v>-127408.77099999999</v>
      </c>
      <c r="D6" s="214">
        <v>-164897.9</v>
      </c>
      <c r="E6" s="214">
        <v>37489.129000000001</v>
      </c>
      <c r="F6" s="215">
        <v>-0.2273</v>
      </c>
      <c r="G6" s="127"/>
      <c r="H6" s="185">
        <v>-13260.852999999988</v>
      </c>
      <c r="I6" s="214">
        <v>-55093.107999999993</v>
      </c>
      <c r="J6" s="214">
        <v>41832.255000000005</v>
      </c>
      <c r="K6" s="215">
        <v>-0.75929999999999997</v>
      </c>
    </row>
    <row r="7" spans="2:11">
      <c r="B7" s="233" t="s">
        <v>112</v>
      </c>
      <c r="C7" s="185">
        <v>-23272.231</v>
      </c>
      <c r="D7" s="214">
        <v>-10412.11</v>
      </c>
      <c r="E7" s="214">
        <v>-12860.120999999999</v>
      </c>
      <c r="F7" s="215">
        <v>1.2351000000000001</v>
      </c>
      <c r="G7" s="127"/>
      <c r="H7" s="185">
        <v>-14948.284</v>
      </c>
      <c r="I7" s="214">
        <v>-4138.5970000000007</v>
      </c>
      <c r="J7" s="214">
        <v>-10809.686999999998</v>
      </c>
      <c r="K7" s="215">
        <v>2.6118999999999999</v>
      </c>
    </row>
    <row r="8" spans="2:11">
      <c r="B8" s="233" t="s">
        <v>113</v>
      </c>
      <c r="C8" s="185">
        <v>2085.768</v>
      </c>
      <c r="D8" s="214">
        <v>-2982.268</v>
      </c>
      <c r="E8" s="214">
        <v>5068.0360000000001</v>
      </c>
      <c r="F8" s="215">
        <v>-1.6994</v>
      </c>
      <c r="G8" s="127"/>
      <c r="H8" s="185">
        <v>1299.9659999999999</v>
      </c>
      <c r="I8" s="214">
        <v>604.32099999999991</v>
      </c>
      <c r="J8" s="214">
        <v>695.64499999999998</v>
      </c>
      <c r="K8" s="215">
        <v>1.1511</v>
      </c>
    </row>
    <row r="9" spans="2:11">
      <c r="B9" s="234" t="s">
        <v>230</v>
      </c>
      <c r="C9" s="198">
        <v>-112434.77399999999</v>
      </c>
      <c r="D9" s="212">
        <v>-150893.003</v>
      </c>
      <c r="E9" s="212">
        <v>38458.229000000007</v>
      </c>
      <c r="F9" s="213">
        <v>-0.25490000000000002</v>
      </c>
      <c r="G9" s="131"/>
      <c r="H9" s="198">
        <v>-23395.942999999988</v>
      </c>
      <c r="I9" s="212">
        <v>-42922.319999999992</v>
      </c>
      <c r="J9" s="212">
        <v>19526.377000000004</v>
      </c>
      <c r="K9" s="213">
        <v>-0.45490000000000003</v>
      </c>
    </row>
    <row r="10" spans="2:11">
      <c r="B10" s="128"/>
      <c r="C10" s="129"/>
      <c r="D10" s="129"/>
      <c r="E10" s="129"/>
      <c r="F10" s="98"/>
      <c r="G10" s="131"/>
      <c r="H10" s="129"/>
      <c r="I10" s="129"/>
      <c r="J10" s="129"/>
      <c r="K10" s="98"/>
    </row>
    <row r="11" spans="2:11">
      <c r="B11" s="233" t="s">
        <v>206</v>
      </c>
      <c r="C11" s="185">
        <v>104.777</v>
      </c>
      <c r="D11" s="214">
        <v>262.512</v>
      </c>
      <c r="E11" s="214">
        <v>-157.73500000000001</v>
      </c>
      <c r="F11" s="215">
        <v>-0.60089999999999999</v>
      </c>
      <c r="G11" s="127"/>
      <c r="H11" s="185">
        <v>10.286000000000001</v>
      </c>
      <c r="I11" s="357">
        <v>0</v>
      </c>
      <c r="J11" s="214">
        <v>10.235000000000014</v>
      </c>
      <c r="K11" s="215" t="s">
        <v>259</v>
      </c>
    </row>
    <row r="12" spans="2:11">
      <c r="B12" s="233" t="s">
        <v>207</v>
      </c>
      <c r="C12" s="185">
        <v>9384.0380000000005</v>
      </c>
      <c r="D12" s="214">
        <v>1530.6890000000001</v>
      </c>
      <c r="E12" s="214">
        <v>7853.3490000000002</v>
      </c>
      <c r="F12" s="215" t="s">
        <v>259</v>
      </c>
      <c r="G12" s="127"/>
      <c r="H12" s="185">
        <v>9384.0380000000005</v>
      </c>
      <c r="I12" s="357">
        <v>0</v>
      </c>
      <c r="J12" s="214">
        <v>9384.0380000000005</v>
      </c>
      <c r="K12" s="215" t="s">
        <v>259</v>
      </c>
    </row>
    <row r="13" spans="2:11">
      <c r="B13" s="233" t="s">
        <v>115</v>
      </c>
      <c r="C13" s="185">
        <v>3509.3919999999998</v>
      </c>
      <c r="D13" s="214">
        <v>366.089</v>
      </c>
      <c r="E13" s="214">
        <v>3143.3029999999999</v>
      </c>
      <c r="F13" s="215" t="s">
        <v>259</v>
      </c>
      <c r="G13" s="127"/>
      <c r="H13" s="185">
        <v>1115.2109999999998</v>
      </c>
      <c r="I13" s="214">
        <v>-273.14399999999995</v>
      </c>
      <c r="J13" s="214">
        <v>1388.3549999999998</v>
      </c>
      <c r="K13" s="215" t="s">
        <v>259</v>
      </c>
    </row>
    <row r="14" spans="2:11">
      <c r="B14" s="234" t="s">
        <v>114</v>
      </c>
      <c r="C14" s="198">
        <v>12998.207</v>
      </c>
      <c r="D14" s="212">
        <v>2159.29</v>
      </c>
      <c r="E14" s="212">
        <v>10838.917000000001</v>
      </c>
      <c r="F14" s="213" t="s">
        <v>259</v>
      </c>
      <c r="G14" s="131"/>
      <c r="H14" s="198">
        <v>10509.535</v>
      </c>
      <c r="I14" s="212">
        <v>-273.09299999999996</v>
      </c>
      <c r="J14" s="212">
        <v>10782.628000000001</v>
      </c>
      <c r="K14" s="213" t="s">
        <v>259</v>
      </c>
    </row>
    <row r="15" spans="2:11">
      <c r="B15" s="128"/>
      <c r="C15" s="129"/>
      <c r="D15" s="129"/>
      <c r="E15" s="129"/>
      <c r="F15" s="98"/>
      <c r="G15" s="131"/>
      <c r="H15" s="129"/>
      <c r="I15" s="129"/>
      <c r="J15" s="129"/>
      <c r="K15" s="98"/>
    </row>
    <row r="16" spans="2:11">
      <c r="B16" s="234" t="s">
        <v>116</v>
      </c>
      <c r="C16" s="198">
        <v>-133691.94200000007</v>
      </c>
      <c r="D16" s="212">
        <v>377321.1219999998</v>
      </c>
      <c r="E16" s="212">
        <v>-511013.0639999999</v>
      </c>
      <c r="F16" s="213">
        <v>-1.3543000000000001</v>
      </c>
      <c r="G16" s="131"/>
      <c r="H16" s="198">
        <v>211974.16299999977</v>
      </c>
      <c r="I16" s="212">
        <v>130521.41499999972</v>
      </c>
      <c r="J16" s="212">
        <v>81452.748000000051</v>
      </c>
      <c r="K16" s="213">
        <v>0.62409999999999999</v>
      </c>
    </row>
    <row r="17" spans="2:11">
      <c r="B17" s="233" t="s">
        <v>117</v>
      </c>
      <c r="C17" s="185">
        <v>81305.107000000004</v>
      </c>
      <c r="D17" s="214">
        <v>-61227.904000000002</v>
      </c>
      <c r="E17" s="214">
        <v>142533.011</v>
      </c>
      <c r="F17" s="215">
        <v>-2.3279000000000001</v>
      </c>
      <c r="G17" s="127"/>
      <c r="H17" s="185">
        <v>-24656.93299999999</v>
      </c>
      <c r="I17" s="214">
        <v>-34083.165999999997</v>
      </c>
      <c r="J17" s="214">
        <v>9426.2330000000075</v>
      </c>
      <c r="K17" s="215">
        <v>-0.27660000000000001</v>
      </c>
    </row>
    <row r="18" spans="2:11">
      <c r="B18" s="132"/>
      <c r="C18" s="130"/>
      <c r="D18" s="130"/>
      <c r="E18" s="130"/>
      <c r="F18" s="95"/>
      <c r="G18" s="131"/>
      <c r="H18" s="130"/>
      <c r="I18" s="130"/>
      <c r="J18" s="130"/>
      <c r="K18" s="95"/>
    </row>
    <row r="19" spans="2:11">
      <c r="B19" s="234" t="s">
        <v>231</v>
      </c>
      <c r="C19" s="198">
        <v>-52386.835000000065</v>
      </c>
      <c r="D19" s="212">
        <v>316093.21799999982</v>
      </c>
      <c r="E19" s="212">
        <v>-368480.0529999999</v>
      </c>
      <c r="F19" s="213">
        <v>-1.1657</v>
      </c>
      <c r="G19" s="127"/>
      <c r="H19" s="198">
        <v>187317.22999999978</v>
      </c>
      <c r="I19" s="212">
        <v>96438.24899999972</v>
      </c>
      <c r="J19" s="212">
        <v>90878.981000000058</v>
      </c>
      <c r="K19" s="213">
        <v>0.94240000000000002</v>
      </c>
    </row>
    <row r="20" spans="2:11">
      <c r="B20" s="248" t="s">
        <v>232</v>
      </c>
      <c r="C20" s="198">
        <v>-50860.313000000002</v>
      </c>
      <c r="D20" s="212">
        <v>296153.60499999998</v>
      </c>
      <c r="E20" s="212">
        <v>-347013.91800000001</v>
      </c>
      <c r="F20" s="213">
        <v>-1.1717</v>
      </c>
      <c r="G20" s="131"/>
      <c r="H20" s="198">
        <v>175193.21799999999</v>
      </c>
      <c r="I20" s="212">
        <v>89930.69299999997</v>
      </c>
      <c r="J20" s="212">
        <v>85262.525000000023</v>
      </c>
      <c r="K20" s="213">
        <v>0.94810000000000005</v>
      </c>
    </row>
    <row r="21" spans="2:11">
      <c r="B21" s="249" t="s">
        <v>233</v>
      </c>
      <c r="C21" s="185">
        <v>-1526.5219999999999</v>
      </c>
      <c r="D21" s="214">
        <v>19939.613000000001</v>
      </c>
      <c r="E21" s="214">
        <v>-21466.135000000002</v>
      </c>
      <c r="F21" s="215">
        <v>-1.0766</v>
      </c>
      <c r="G21" s="127"/>
      <c r="H21" s="185">
        <v>12124.011999999999</v>
      </c>
      <c r="I21" s="214">
        <v>6507.5560000000005</v>
      </c>
      <c r="J21" s="214">
        <v>5616.4559999999983</v>
      </c>
      <c r="K21" s="215">
        <v>0.86309999999999998</v>
      </c>
    </row>
    <row r="22" spans="2:11">
      <c r="C22" s="38"/>
      <c r="G22" s="133"/>
      <c r="H22" s="38"/>
    </row>
  </sheetData>
  <mergeCells count="2">
    <mergeCell ref="C2:F2"/>
    <mergeCell ref="H2:K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&amp;C&amp;"Arial"&amp;8&amp;K000000INTERNAL&amp;1#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A1:G19"/>
  <sheetViews>
    <sheetView showGridLines="0" workbookViewId="0">
      <selection activeCell="A2" sqref="A2"/>
    </sheetView>
  </sheetViews>
  <sheetFormatPr baseColWidth="10" defaultColWidth="7.28515625" defaultRowHeight="11.25"/>
  <cols>
    <col min="1" max="1" width="7.28515625" style="60" customWidth="1"/>
    <col min="2" max="2" width="38.28515625" style="60" customWidth="1"/>
    <col min="3" max="4" width="12.7109375" style="103" customWidth="1"/>
    <col min="5" max="5" width="12.7109375" style="60" customWidth="1"/>
    <col min="6" max="6" width="10.7109375" style="60" customWidth="1"/>
    <col min="7" max="7" width="1.7109375" style="60" customWidth="1"/>
    <col min="8" max="8" width="7.28515625" style="60" customWidth="1"/>
    <col min="9" max="173" width="7.28515625" style="60"/>
    <col min="174" max="174" width="7.28515625" style="60" customWidth="1"/>
    <col min="175" max="175" width="36" style="60" customWidth="1"/>
    <col min="176" max="176" width="0.5703125" style="60" customWidth="1"/>
    <col min="177" max="177" width="12.28515625" style="60" customWidth="1"/>
    <col min="178" max="178" width="0.85546875" style="60" customWidth="1"/>
    <col min="179" max="179" width="12.28515625" style="60" customWidth="1"/>
    <col min="180" max="180" width="1.28515625" style="60" customWidth="1"/>
    <col min="181" max="181" width="12.28515625" style="60" customWidth="1"/>
    <col min="182" max="182" width="0.7109375" style="60" customWidth="1"/>
    <col min="183" max="183" width="12.140625" style="60" customWidth="1"/>
    <col min="184" max="184" width="1.7109375" style="60" customWidth="1"/>
    <col min="185" max="185" width="7.28515625" style="60" customWidth="1"/>
    <col min="186" max="186" width="14.140625" style="60" customWidth="1"/>
    <col min="187" max="187" width="12" style="60" customWidth="1"/>
    <col min="188" max="429" width="7.28515625" style="60"/>
    <col min="430" max="430" width="7.28515625" style="60" customWidth="1"/>
    <col min="431" max="431" width="36" style="60" customWidth="1"/>
    <col min="432" max="432" width="0.5703125" style="60" customWidth="1"/>
    <col min="433" max="433" width="12.28515625" style="60" customWidth="1"/>
    <col min="434" max="434" width="0.85546875" style="60" customWidth="1"/>
    <col min="435" max="435" width="12.28515625" style="60" customWidth="1"/>
    <col min="436" max="436" width="1.28515625" style="60" customWidth="1"/>
    <col min="437" max="437" width="12.28515625" style="60" customWidth="1"/>
    <col min="438" max="438" width="0.7109375" style="60" customWidth="1"/>
    <col min="439" max="439" width="12.140625" style="60" customWidth="1"/>
    <col min="440" max="440" width="1.7109375" style="60" customWidth="1"/>
    <col min="441" max="441" width="7.28515625" style="60" customWidth="1"/>
    <col min="442" max="442" width="14.140625" style="60" customWidth="1"/>
    <col min="443" max="443" width="12" style="60" customWidth="1"/>
    <col min="444" max="685" width="7.28515625" style="60"/>
    <col min="686" max="686" width="7.28515625" style="60" customWidth="1"/>
    <col min="687" max="687" width="36" style="60" customWidth="1"/>
    <col min="688" max="688" width="0.5703125" style="60" customWidth="1"/>
    <col min="689" max="689" width="12.28515625" style="60" customWidth="1"/>
    <col min="690" max="690" width="0.85546875" style="60" customWidth="1"/>
    <col min="691" max="691" width="12.28515625" style="60" customWidth="1"/>
    <col min="692" max="692" width="1.28515625" style="60" customWidth="1"/>
    <col min="693" max="693" width="12.28515625" style="60" customWidth="1"/>
    <col min="694" max="694" width="0.7109375" style="60" customWidth="1"/>
    <col min="695" max="695" width="12.140625" style="60" customWidth="1"/>
    <col min="696" max="696" width="1.7109375" style="60" customWidth="1"/>
    <col min="697" max="697" width="7.28515625" style="60" customWidth="1"/>
    <col min="698" max="698" width="14.140625" style="60" customWidth="1"/>
    <col min="699" max="699" width="12" style="60" customWidth="1"/>
    <col min="700" max="941" width="7.28515625" style="60"/>
    <col min="942" max="942" width="7.28515625" style="60" customWidth="1"/>
    <col min="943" max="943" width="36" style="60" customWidth="1"/>
    <col min="944" max="944" width="0.5703125" style="60" customWidth="1"/>
    <col min="945" max="945" width="12.28515625" style="60" customWidth="1"/>
    <col min="946" max="946" width="0.85546875" style="60" customWidth="1"/>
    <col min="947" max="947" width="12.28515625" style="60" customWidth="1"/>
    <col min="948" max="948" width="1.28515625" style="60" customWidth="1"/>
    <col min="949" max="949" width="12.28515625" style="60" customWidth="1"/>
    <col min="950" max="950" width="0.7109375" style="60" customWidth="1"/>
    <col min="951" max="951" width="12.140625" style="60" customWidth="1"/>
    <col min="952" max="952" width="1.7109375" style="60" customWidth="1"/>
    <col min="953" max="953" width="7.28515625" style="60" customWidth="1"/>
    <col min="954" max="954" width="14.140625" style="60" customWidth="1"/>
    <col min="955" max="955" width="12" style="60" customWidth="1"/>
    <col min="956" max="1197" width="7.28515625" style="60"/>
    <col min="1198" max="1198" width="7.28515625" style="60" customWidth="1"/>
    <col min="1199" max="1199" width="36" style="60" customWidth="1"/>
    <col min="1200" max="1200" width="0.5703125" style="60" customWidth="1"/>
    <col min="1201" max="1201" width="12.28515625" style="60" customWidth="1"/>
    <col min="1202" max="1202" width="0.85546875" style="60" customWidth="1"/>
    <col min="1203" max="1203" width="12.28515625" style="60" customWidth="1"/>
    <col min="1204" max="1204" width="1.28515625" style="60" customWidth="1"/>
    <col min="1205" max="1205" width="12.28515625" style="60" customWidth="1"/>
    <col min="1206" max="1206" width="0.7109375" style="60" customWidth="1"/>
    <col min="1207" max="1207" width="12.140625" style="60" customWidth="1"/>
    <col min="1208" max="1208" width="1.7109375" style="60" customWidth="1"/>
    <col min="1209" max="1209" width="7.28515625" style="60" customWidth="1"/>
    <col min="1210" max="1210" width="14.140625" style="60" customWidth="1"/>
    <col min="1211" max="1211" width="12" style="60" customWidth="1"/>
    <col min="1212" max="1453" width="7.28515625" style="60"/>
    <col min="1454" max="1454" width="7.28515625" style="60" customWidth="1"/>
    <col min="1455" max="1455" width="36" style="60" customWidth="1"/>
    <col min="1456" max="1456" width="0.5703125" style="60" customWidth="1"/>
    <col min="1457" max="1457" width="12.28515625" style="60" customWidth="1"/>
    <col min="1458" max="1458" width="0.85546875" style="60" customWidth="1"/>
    <col min="1459" max="1459" width="12.28515625" style="60" customWidth="1"/>
    <col min="1460" max="1460" width="1.28515625" style="60" customWidth="1"/>
    <col min="1461" max="1461" width="12.28515625" style="60" customWidth="1"/>
    <col min="1462" max="1462" width="0.7109375" style="60" customWidth="1"/>
    <col min="1463" max="1463" width="12.140625" style="60" customWidth="1"/>
    <col min="1464" max="1464" width="1.7109375" style="60" customWidth="1"/>
    <col min="1465" max="1465" width="7.28515625" style="60" customWidth="1"/>
    <col min="1466" max="1466" width="14.140625" style="60" customWidth="1"/>
    <col min="1467" max="1467" width="12" style="60" customWidth="1"/>
    <col min="1468" max="1709" width="7.28515625" style="60"/>
    <col min="1710" max="1710" width="7.28515625" style="60" customWidth="1"/>
    <col min="1711" max="1711" width="36" style="60" customWidth="1"/>
    <col min="1712" max="1712" width="0.5703125" style="60" customWidth="1"/>
    <col min="1713" max="1713" width="12.28515625" style="60" customWidth="1"/>
    <col min="1714" max="1714" width="0.85546875" style="60" customWidth="1"/>
    <col min="1715" max="1715" width="12.28515625" style="60" customWidth="1"/>
    <col min="1716" max="1716" width="1.28515625" style="60" customWidth="1"/>
    <col min="1717" max="1717" width="12.28515625" style="60" customWidth="1"/>
    <col min="1718" max="1718" width="0.7109375" style="60" customWidth="1"/>
    <col min="1719" max="1719" width="12.140625" style="60" customWidth="1"/>
    <col min="1720" max="1720" width="1.7109375" style="60" customWidth="1"/>
    <col min="1721" max="1721" width="7.28515625" style="60" customWidth="1"/>
    <col min="1722" max="1722" width="14.140625" style="60" customWidth="1"/>
    <col min="1723" max="1723" width="12" style="60" customWidth="1"/>
    <col min="1724" max="1965" width="7.28515625" style="60"/>
    <col min="1966" max="1966" width="7.28515625" style="60" customWidth="1"/>
    <col min="1967" max="1967" width="36" style="60" customWidth="1"/>
    <col min="1968" max="1968" width="0.5703125" style="60" customWidth="1"/>
    <col min="1969" max="1969" width="12.28515625" style="60" customWidth="1"/>
    <col min="1970" max="1970" width="0.85546875" style="60" customWidth="1"/>
    <col min="1971" max="1971" width="12.28515625" style="60" customWidth="1"/>
    <col min="1972" max="1972" width="1.28515625" style="60" customWidth="1"/>
    <col min="1973" max="1973" width="12.28515625" style="60" customWidth="1"/>
    <col min="1974" max="1974" width="0.7109375" style="60" customWidth="1"/>
    <col min="1975" max="1975" width="12.140625" style="60" customWidth="1"/>
    <col min="1976" max="1976" width="1.7109375" style="60" customWidth="1"/>
    <col min="1977" max="1977" width="7.28515625" style="60" customWidth="1"/>
    <col min="1978" max="1978" width="14.140625" style="60" customWidth="1"/>
    <col min="1979" max="1979" width="12" style="60" customWidth="1"/>
    <col min="1980" max="2221" width="7.28515625" style="60"/>
    <col min="2222" max="2222" width="7.28515625" style="60" customWidth="1"/>
    <col min="2223" max="2223" width="36" style="60" customWidth="1"/>
    <col min="2224" max="2224" width="0.5703125" style="60" customWidth="1"/>
    <col min="2225" max="2225" width="12.28515625" style="60" customWidth="1"/>
    <col min="2226" max="2226" width="0.85546875" style="60" customWidth="1"/>
    <col min="2227" max="2227" width="12.28515625" style="60" customWidth="1"/>
    <col min="2228" max="2228" width="1.28515625" style="60" customWidth="1"/>
    <col min="2229" max="2229" width="12.28515625" style="60" customWidth="1"/>
    <col min="2230" max="2230" width="0.7109375" style="60" customWidth="1"/>
    <col min="2231" max="2231" width="12.140625" style="60" customWidth="1"/>
    <col min="2232" max="2232" width="1.7109375" style="60" customWidth="1"/>
    <col min="2233" max="2233" width="7.28515625" style="60" customWidth="1"/>
    <col min="2234" max="2234" width="14.140625" style="60" customWidth="1"/>
    <col min="2235" max="2235" width="12" style="60" customWidth="1"/>
    <col min="2236" max="2477" width="7.28515625" style="60"/>
    <col min="2478" max="2478" width="7.28515625" style="60" customWidth="1"/>
    <col min="2479" max="2479" width="36" style="60" customWidth="1"/>
    <col min="2480" max="2480" width="0.5703125" style="60" customWidth="1"/>
    <col min="2481" max="2481" width="12.28515625" style="60" customWidth="1"/>
    <col min="2482" max="2482" width="0.85546875" style="60" customWidth="1"/>
    <col min="2483" max="2483" width="12.28515625" style="60" customWidth="1"/>
    <col min="2484" max="2484" width="1.28515625" style="60" customWidth="1"/>
    <col min="2485" max="2485" width="12.28515625" style="60" customWidth="1"/>
    <col min="2486" max="2486" width="0.7109375" style="60" customWidth="1"/>
    <col min="2487" max="2487" width="12.140625" style="60" customWidth="1"/>
    <col min="2488" max="2488" width="1.7109375" style="60" customWidth="1"/>
    <col min="2489" max="2489" width="7.28515625" style="60" customWidth="1"/>
    <col min="2490" max="2490" width="14.140625" style="60" customWidth="1"/>
    <col min="2491" max="2491" width="12" style="60" customWidth="1"/>
    <col min="2492" max="2733" width="7.28515625" style="60"/>
    <col min="2734" max="2734" width="7.28515625" style="60" customWidth="1"/>
    <col min="2735" max="2735" width="36" style="60" customWidth="1"/>
    <col min="2736" max="2736" width="0.5703125" style="60" customWidth="1"/>
    <col min="2737" max="2737" width="12.28515625" style="60" customWidth="1"/>
    <col min="2738" max="2738" width="0.85546875" style="60" customWidth="1"/>
    <col min="2739" max="2739" width="12.28515625" style="60" customWidth="1"/>
    <col min="2740" max="2740" width="1.28515625" style="60" customWidth="1"/>
    <col min="2741" max="2741" width="12.28515625" style="60" customWidth="1"/>
    <col min="2742" max="2742" width="0.7109375" style="60" customWidth="1"/>
    <col min="2743" max="2743" width="12.140625" style="60" customWidth="1"/>
    <col min="2744" max="2744" width="1.7109375" style="60" customWidth="1"/>
    <col min="2745" max="2745" width="7.28515625" style="60" customWidth="1"/>
    <col min="2746" max="2746" width="14.140625" style="60" customWidth="1"/>
    <col min="2747" max="2747" width="12" style="60" customWidth="1"/>
    <col min="2748" max="2989" width="7.28515625" style="60"/>
    <col min="2990" max="2990" width="7.28515625" style="60" customWidth="1"/>
    <col min="2991" max="2991" width="36" style="60" customWidth="1"/>
    <col min="2992" max="2992" width="0.5703125" style="60" customWidth="1"/>
    <col min="2993" max="2993" width="12.28515625" style="60" customWidth="1"/>
    <col min="2994" max="2994" width="0.85546875" style="60" customWidth="1"/>
    <col min="2995" max="2995" width="12.28515625" style="60" customWidth="1"/>
    <col min="2996" max="2996" width="1.28515625" style="60" customWidth="1"/>
    <col min="2997" max="2997" width="12.28515625" style="60" customWidth="1"/>
    <col min="2998" max="2998" width="0.7109375" style="60" customWidth="1"/>
    <col min="2999" max="2999" width="12.140625" style="60" customWidth="1"/>
    <col min="3000" max="3000" width="1.7109375" style="60" customWidth="1"/>
    <col min="3001" max="3001" width="7.28515625" style="60" customWidth="1"/>
    <col min="3002" max="3002" width="14.140625" style="60" customWidth="1"/>
    <col min="3003" max="3003" width="12" style="60" customWidth="1"/>
    <col min="3004" max="3245" width="7.28515625" style="60"/>
    <col min="3246" max="3246" width="7.28515625" style="60" customWidth="1"/>
    <col min="3247" max="3247" width="36" style="60" customWidth="1"/>
    <col min="3248" max="3248" width="0.5703125" style="60" customWidth="1"/>
    <col min="3249" max="3249" width="12.28515625" style="60" customWidth="1"/>
    <col min="3250" max="3250" width="0.85546875" style="60" customWidth="1"/>
    <col min="3251" max="3251" width="12.28515625" style="60" customWidth="1"/>
    <col min="3252" max="3252" width="1.28515625" style="60" customWidth="1"/>
    <col min="3253" max="3253" width="12.28515625" style="60" customWidth="1"/>
    <col min="3254" max="3254" width="0.7109375" style="60" customWidth="1"/>
    <col min="3255" max="3255" width="12.140625" style="60" customWidth="1"/>
    <col min="3256" max="3256" width="1.7109375" style="60" customWidth="1"/>
    <col min="3257" max="3257" width="7.28515625" style="60" customWidth="1"/>
    <col min="3258" max="3258" width="14.140625" style="60" customWidth="1"/>
    <col min="3259" max="3259" width="12" style="60" customWidth="1"/>
    <col min="3260" max="3501" width="7.28515625" style="60"/>
    <col min="3502" max="3502" width="7.28515625" style="60" customWidth="1"/>
    <col min="3503" max="3503" width="36" style="60" customWidth="1"/>
    <col min="3504" max="3504" width="0.5703125" style="60" customWidth="1"/>
    <col min="3505" max="3505" width="12.28515625" style="60" customWidth="1"/>
    <col min="3506" max="3506" width="0.85546875" style="60" customWidth="1"/>
    <col min="3507" max="3507" width="12.28515625" style="60" customWidth="1"/>
    <col min="3508" max="3508" width="1.28515625" style="60" customWidth="1"/>
    <col min="3509" max="3509" width="12.28515625" style="60" customWidth="1"/>
    <col min="3510" max="3510" width="0.7109375" style="60" customWidth="1"/>
    <col min="3511" max="3511" width="12.140625" style="60" customWidth="1"/>
    <col min="3512" max="3512" width="1.7109375" style="60" customWidth="1"/>
    <col min="3513" max="3513" width="7.28515625" style="60" customWidth="1"/>
    <col min="3514" max="3514" width="14.140625" style="60" customWidth="1"/>
    <col min="3515" max="3515" width="12" style="60" customWidth="1"/>
    <col min="3516" max="3757" width="7.28515625" style="60"/>
    <col min="3758" max="3758" width="7.28515625" style="60" customWidth="1"/>
    <col min="3759" max="3759" width="36" style="60" customWidth="1"/>
    <col min="3760" max="3760" width="0.5703125" style="60" customWidth="1"/>
    <col min="3761" max="3761" width="12.28515625" style="60" customWidth="1"/>
    <col min="3762" max="3762" width="0.85546875" style="60" customWidth="1"/>
    <col min="3763" max="3763" width="12.28515625" style="60" customWidth="1"/>
    <col min="3764" max="3764" width="1.28515625" style="60" customWidth="1"/>
    <col min="3765" max="3765" width="12.28515625" style="60" customWidth="1"/>
    <col min="3766" max="3766" width="0.7109375" style="60" customWidth="1"/>
    <col min="3767" max="3767" width="12.140625" style="60" customWidth="1"/>
    <col min="3768" max="3768" width="1.7109375" style="60" customWidth="1"/>
    <col min="3769" max="3769" width="7.28515625" style="60" customWidth="1"/>
    <col min="3770" max="3770" width="14.140625" style="60" customWidth="1"/>
    <col min="3771" max="3771" width="12" style="60" customWidth="1"/>
    <col min="3772" max="4013" width="7.28515625" style="60"/>
    <col min="4014" max="4014" width="7.28515625" style="60" customWidth="1"/>
    <col min="4015" max="4015" width="36" style="60" customWidth="1"/>
    <col min="4016" max="4016" width="0.5703125" style="60" customWidth="1"/>
    <col min="4017" max="4017" width="12.28515625" style="60" customWidth="1"/>
    <col min="4018" max="4018" width="0.85546875" style="60" customWidth="1"/>
    <col min="4019" max="4019" width="12.28515625" style="60" customWidth="1"/>
    <col min="4020" max="4020" width="1.28515625" style="60" customWidth="1"/>
    <col min="4021" max="4021" width="12.28515625" style="60" customWidth="1"/>
    <col min="4022" max="4022" width="0.7109375" style="60" customWidth="1"/>
    <col min="4023" max="4023" width="12.140625" style="60" customWidth="1"/>
    <col min="4024" max="4024" width="1.7109375" style="60" customWidth="1"/>
    <col min="4025" max="4025" width="7.28515625" style="60" customWidth="1"/>
    <col min="4026" max="4026" width="14.140625" style="60" customWidth="1"/>
    <col min="4027" max="4027" width="12" style="60" customWidth="1"/>
    <col min="4028" max="4269" width="7.28515625" style="60"/>
    <col min="4270" max="4270" width="7.28515625" style="60" customWidth="1"/>
    <col min="4271" max="4271" width="36" style="60" customWidth="1"/>
    <col min="4272" max="4272" width="0.5703125" style="60" customWidth="1"/>
    <col min="4273" max="4273" width="12.28515625" style="60" customWidth="1"/>
    <col min="4274" max="4274" width="0.85546875" style="60" customWidth="1"/>
    <col min="4275" max="4275" width="12.28515625" style="60" customWidth="1"/>
    <col min="4276" max="4276" width="1.28515625" style="60" customWidth="1"/>
    <col min="4277" max="4277" width="12.28515625" style="60" customWidth="1"/>
    <col min="4278" max="4278" width="0.7109375" style="60" customWidth="1"/>
    <col min="4279" max="4279" width="12.140625" style="60" customWidth="1"/>
    <col min="4280" max="4280" width="1.7109375" style="60" customWidth="1"/>
    <col min="4281" max="4281" width="7.28515625" style="60" customWidth="1"/>
    <col min="4282" max="4282" width="14.140625" style="60" customWidth="1"/>
    <col min="4283" max="4283" width="12" style="60" customWidth="1"/>
    <col min="4284" max="4525" width="7.28515625" style="60"/>
    <col min="4526" max="4526" width="7.28515625" style="60" customWidth="1"/>
    <col min="4527" max="4527" width="36" style="60" customWidth="1"/>
    <col min="4528" max="4528" width="0.5703125" style="60" customWidth="1"/>
    <col min="4529" max="4529" width="12.28515625" style="60" customWidth="1"/>
    <col min="4530" max="4530" width="0.85546875" style="60" customWidth="1"/>
    <col min="4531" max="4531" width="12.28515625" style="60" customWidth="1"/>
    <col min="4532" max="4532" width="1.28515625" style="60" customWidth="1"/>
    <col min="4533" max="4533" width="12.28515625" style="60" customWidth="1"/>
    <col min="4534" max="4534" width="0.7109375" style="60" customWidth="1"/>
    <col min="4535" max="4535" width="12.140625" style="60" customWidth="1"/>
    <col min="4536" max="4536" width="1.7109375" style="60" customWidth="1"/>
    <col min="4537" max="4537" width="7.28515625" style="60" customWidth="1"/>
    <col min="4538" max="4538" width="14.140625" style="60" customWidth="1"/>
    <col min="4539" max="4539" width="12" style="60" customWidth="1"/>
    <col min="4540" max="4781" width="7.28515625" style="60"/>
    <col min="4782" max="4782" width="7.28515625" style="60" customWidth="1"/>
    <col min="4783" max="4783" width="36" style="60" customWidth="1"/>
    <col min="4784" max="4784" width="0.5703125" style="60" customWidth="1"/>
    <col min="4785" max="4785" width="12.28515625" style="60" customWidth="1"/>
    <col min="4786" max="4786" width="0.85546875" style="60" customWidth="1"/>
    <col min="4787" max="4787" width="12.28515625" style="60" customWidth="1"/>
    <col min="4788" max="4788" width="1.28515625" style="60" customWidth="1"/>
    <col min="4789" max="4789" width="12.28515625" style="60" customWidth="1"/>
    <col min="4790" max="4790" width="0.7109375" style="60" customWidth="1"/>
    <col min="4791" max="4791" width="12.140625" style="60" customWidth="1"/>
    <col min="4792" max="4792" width="1.7109375" style="60" customWidth="1"/>
    <col min="4793" max="4793" width="7.28515625" style="60" customWidth="1"/>
    <col min="4794" max="4794" width="14.140625" style="60" customWidth="1"/>
    <col min="4795" max="4795" width="12" style="60" customWidth="1"/>
    <col min="4796" max="5037" width="7.28515625" style="60"/>
    <col min="5038" max="5038" width="7.28515625" style="60" customWidth="1"/>
    <col min="5039" max="5039" width="36" style="60" customWidth="1"/>
    <col min="5040" max="5040" width="0.5703125" style="60" customWidth="1"/>
    <col min="5041" max="5041" width="12.28515625" style="60" customWidth="1"/>
    <col min="5042" max="5042" width="0.85546875" style="60" customWidth="1"/>
    <col min="5043" max="5043" width="12.28515625" style="60" customWidth="1"/>
    <col min="5044" max="5044" width="1.28515625" style="60" customWidth="1"/>
    <col min="5045" max="5045" width="12.28515625" style="60" customWidth="1"/>
    <col min="5046" max="5046" width="0.7109375" style="60" customWidth="1"/>
    <col min="5047" max="5047" width="12.140625" style="60" customWidth="1"/>
    <col min="5048" max="5048" width="1.7109375" style="60" customWidth="1"/>
    <col min="5049" max="5049" width="7.28515625" style="60" customWidth="1"/>
    <col min="5050" max="5050" width="14.140625" style="60" customWidth="1"/>
    <col min="5051" max="5051" width="12" style="60" customWidth="1"/>
    <col min="5052" max="5293" width="7.28515625" style="60"/>
    <col min="5294" max="5294" width="7.28515625" style="60" customWidth="1"/>
    <col min="5295" max="5295" width="36" style="60" customWidth="1"/>
    <col min="5296" max="5296" width="0.5703125" style="60" customWidth="1"/>
    <col min="5297" max="5297" width="12.28515625" style="60" customWidth="1"/>
    <col min="5298" max="5298" width="0.85546875" style="60" customWidth="1"/>
    <col min="5299" max="5299" width="12.28515625" style="60" customWidth="1"/>
    <col min="5300" max="5300" width="1.28515625" style="60" customWidth="1"/>
    <col min="5301" max="5301" width="12.28515625" style="60" customWidth="1"/>
    <col min="5302" max="5302" width="0.7109375" style="60" customWidth="1"/>
    <col min="5303" max="5303" width="12.140625" style="60" customWidth="1"/>
    <col min="5304" max="5304" width="1.7109375" style="60" customWidth="1"/>
    <col min="5305" max="5305" width="7.28515625" style="60" customWidth="1"/>
    <col min="5306" max="5306" width="14.140625" style="60" customWidth="1"/>
    <col min="5307" max="5307" width="12" style="60" customWidth="1"/>
    <col min="5308" max="5549" width="7.28515625" style="60"/>
    <col min="5550" max="5550" width="7.28515625" style="60" customWidth="1"/>
    <col min="5551" max="5551" width="36" style="60" customWidth="1"/>
    <col min="5552" max="5552" width="0.5703125" style="60" customWidth="1"/>
    <col min="5553" max="5553" width="12.28515625" style="60" customWidth="1"/>
    <col min="5554" max="5554" width="0.85546875" style="60" customWidth="1"/>
    <col min="5555" max="5555" width="12.28515625" style="60" customWidth="1"/>
    <col min="5556" max="5556" width="1.28515625" style="60" customWidth="1"/>
    <col min="5557" max="5557" width="12.28515625" style="60" customWidth="1"/>
    <col min="5558" max="5558" width="0.7109375" style="60" customWidth="1"/>
    <col min="5559" max="5559" width="12.140625" style="60" customWidth="1"/>
    <col min="5560" max="5560" width="1.7109375" style="60" customWidth="1"/>
    <col min="5561" max="5561" width="7.28515625" style="60" customWidth="1"/>
    <col min="5562" max="5562" width="14.140625" style="60" customWidth="1"/>
    <col min="5563" max="5563" width="12" style="60" customWidth="1"/>
    <col min="5564" max="5805" width="7.28515625" style="60"/>
    <col min="5806" max="5806" width="7.28515625" style="60" customWidth="1"/>
    <col min="5807" max="5807" width="36" style="60" customWidth="1"/>
    <col min="5808" max="5808" width="0.5703125" style="60" customWidth="1"/>
    <col min="5809" max="5809" width="12.28515625" style="60" customWidth="1"/>
    <col min="5810" max="5810" width="0.85546875" style="60" customWidth="1"/>
    <col min="5811" max="5811" width="12.28515625" style="60" customWidth="1"/>
    <col min="5812" max="5812" width="1.28515625" style="60" customWidth="1"/>
    <col min="5813" max="5813" width="12.28515625" style="60" customWidth="1"/>
    <col min="5814" max="5814" width="0.7109375" style="60" customWidth="1"/>
    <col min="5815" max="5815" width="12.140625" style="60" customWidth="1"/>
    <col min="5816" max="5816" width="1.7109375" style="60" customWidth="1"/>
    <col min="5817" max="5817" width="7.28515625" style="60" customWidth="1"/>
    <col min="5818" max="5818" width="14.140625" style="60" customWidth="1"/>
    <col min="5819" max="5819" width="12" style="60" customWidth="1"/>
    <col min="5820" max="6061" width="7.28515625" style="60"/>
    <col min="6062" max="6062" width="7.28515625" style="60" customWidth="1"/>
    <col min="6063" max="6063" width="36" style="60" customWidth="1"/>
    <col min="6064" max="6064" width="0.5703125" style="60" customWidth="1"/>
    <col min="6065" max="6065" width="12.28515625" style="60" customWidth="1"/>
    <col min="6066" max="6066" width="0.85546875" style="60" customWidth="1"/>
    <col min="6067" max="6067" width="12.28515625" style="60" customWidth="1"/>
    <col min="6068" max="6068" width="1.28515625" style="60" customWidth="1"/>
    <col min="6069" max="6069" width="12.28515625" style="60" customWidth="1"/>
    <col min="6070" max="6070" width="0.7109375" style="60" customWidth="1"/>
    <col min="6071" max="6071" width="12.140625" style="60" customWidth="1"/>
    <col min="6072" max="6072" width="1.7109375" style="60" customWidth="1"/>
    <col min="6073" max="6073" width="7.28515625" style="60" customWidth="1"/>
    <col min="6074" max="6074" width="14.140625" style="60" customWidth="1"/>
    <col min="6075" max="6075" width="12" style="60" customWidth="1"/>
    <col min="6076" max="6317" width="7.28515625" style="60"/>
    <col min="6318" max="6318" width="7.28515625" style="60" customWidth="1"/>
    <col min="6319" max="6319" width="36" style="60" customWidth="1"/>
    <col min="6320" max="6320" width="0.5703125" style="60" customWidth="1"/>
    <col min="6321" max="6321" width="12.28515625" style="60" customWidth="1"/>
    <col min="6322" max="6322" width="0.85546875" style="60" customWidth="1"/>
    <col min="6323" max="6323" width="12.28515625" style="60" customWidth="1"/>
    <col min="6324" max="6324" width="1.28515625" style="60" customWidth="1"/>
    <col min="6325" max="6325" width="12.28515625" style="60" customWidth="1"/>
    <col min="6326" max="6326" width="0.7109375" style="60" customWidth="1"/>
    <col min="6327" max="6327" width="12.140625" style="60" customWidth="1"/>
    <col min="6328" max="6328" width="1.7109375" style="60" customWidth="1"/>
    <col min="6329" max="6329" width="7.28515625" style="60" customWidth="1"/>
    <col min="6330" max="6330" width="14.140625" style="60" customWidth="1"/>
    <col min="6331" max="6331" width="12" style="60" customWidth="1"/>
    <col min="6332" max="6573" width="7.28515625" style="60"/>
    <col min="6574" max="6574" width="7.28515625" style="60" customWidth="1"/>
    <col min="6575" max="6575" width="36" style="60" customWidth="1"/>
    <col min="6576" max="6576" width="0.5703125" style="60" customWidth="1"/>
    <col min="6577" max="6577" width="12.28515625" style="60" customWidth="1"/>
    <col min="6578" max="6578" width="0.85546875" style="60" customWidth="1"/>
    <col min="6579" max="6579" width="12.28515625" style="60" customWidth="1"/>
    <col min="6580" max="6580" width="1.28515625" style="60" customWidth="1"/>
    <col min="6581" max="6581" width="12.28515625" style="60" customWidth="1"/>
    <col min="6582" max="6582" width="0.7109375" style="60" customWidth="1"/>
    <col min="6583" max="6583" width="12.140625" style="60" customWidth="1"/>
    <col min="6584" max="6584" width="1.7109375" style="60" customWidth="1"/>
    <col min="6585" max="6585" width="7.28515625" style="60" customWidth="1"/>
    <col min="6586" max="6586" width="14.140625" style="60" customWidth="1"/>
    <col min="6587" max="6587" width="12" style="60" customWidth="1"/>
    <col min="6588" max="6829" width="7.28515625" style="60"/>
    <col min="6830" max="6830" width="7.28515625" style="60" customWidth="1"/>
    <col min="6831" max="6831" width="36" style="60" customWidth="1"/>
    <col min="6832" max="6832" width="0.5703125" style="60" customWidth="1"/>
    <col min="6833" max="6833" width="12.28515625" style="60" customWidth="1"/>
    <col min="6834" max="6834" width="0.85546875" style="60" customWidth="1"/>
    <col min="6835" max="6835" width="12.28515625" style="60" customWidth="1"/>
    <col min="6836" max="6836" width="1.28515625" style="60" customWidth="1"/>
    <col min="6837" max="6837" width="12.28515625" style="60" customWidth="1"/>
    <col min="6838" max="6838" width="0.7109375" style="60" customWidth="1"/>
    <col min="6839" max="6839" width="12.140625" style="60" customWidth="1"/>
    <col min="6840" max="6840" width="1.7109375" style="60" customWidth="1"/>
    <col min="6841" max="6841" width="7.28515625" style="60" customWidth="1"/>
    <col min="6842" max="6842" width="14.140625" style="60" customWidth="1"/>
    <col min="6843" max="6843" width="12" style="60" customWidth="1"/>
    <col min="6844" max="7085" width="7.28515625" style="60"/>
    <col min="7086" max="7086" width="7.28515625" style="60" customWidth="1"/>
    <col min="7087" max="7087" width="36" style="60" customWidth="1"/>
    <col min="7088" max="7088" width="0.5703125" style="60" customWidth="1"/>
    <col min="7089" max="7089" width="12.28515625" style="60" customWidth="1"/>
    <col min="7090" max="7090" width="0.85546875" style="60" customWidth="1"/>
    <col min="7091" max="7091" width="12.28515625" style="60" customWidth="1"/>
    <col min="7092" max="7092" width="1.28515625" style="60" customWidth="1"/>
    <col min="7093" max="7093" width="12.28515625" style="60" customWidth="1"/>
    <col min="7094" max="7094" width="0.7109375" style="60" customWidth="1"/>
    <col min="7095" max="7095" width="12.140625" style="60" customWidth="1"/>
    <col min="7096" max="7096" width="1.7109375" style="60" customWidth="1"/>
    <col min="7097" max="7097" width="7.28515625" style="60" customWidth="1"/>
    <col min="7098" max="7098" width="14.140625" style="60" customWidth="1"/>
    <col min="7099" max="7099" width="12" style="60" customWidth="1"/>
    <col min="7100" max="7341" width="7.28515625" style="60"/>
    <col min="7342" max="7342" width="7.28515625" style="60" customWidth="1"/>
    <col min="7343" max="7343" width="36" style="60" customWidth="1"/>
    <col min="7344" max="7344" width="0.5703125" style="60" customWidth="1"/>
    <col min="7345" max="7345" width="12.28515625" style="60" customWidth="1"/>
    <col min="7346" max="7346" width="0.85546875" style="60" customWidth="1"/>
    <col min="7347" max="7347" width="12.28515625" style="60" customWidth="1"/>
    <col min="7348" max="7348" width="1.28515625" style="60" customWidth="1"/>
    <col min="7349" max="7349" width="12.28515625" style="60" customWidth="1"/>
    <col min="7350" max="7350" width="0.7109375" style="60" customWidth="1"/>
    <col min="7351" max="7351" width="12.140625" style="60" customWidth="1"/>
    <col min="7352" max="7352" width="1.7109375" style="60" customWidth="1"/>
    <col min="7353" max="7353" width="7.28515625" style="60" customWidth="1"/>
    <col min="7354" max="7354" width="14.140625" style="60" customWidth="1"/>
    <col min="7355" max="7355" width="12" style="60" customWidth="1"/>
    <col min="7356" max="7597" width="7.28515625" style="60"/>
    <col min="7598" max="7598" width="7.28515625" style="60" customWidth="1"/>
    <col min="7599" max="7599" width="36" style="60" customWidth="1"/>
    <col min="7600" max="7600" width="0.5703125" style="60" customWidth="1"/>
    <col min="7601" max="7601" width="12.28515625" style="60" customWidth="1"/>
    <col min="7602" max="7602" width="0.85546875" style="60" customWidth="1"/>
    <col min="7603" max="7603" width="12.28515625" style="60" customWidth="1"/>
    <col min="7604" max="7604" width="1.28515625" style="60" customWidth="1"/>
    <col min="7605" max="7605" width="12.28515625" style="60" customWidth="1"/>
    <col min="7606" max="7606" width="0.7109375" style="60" customWidth="1"/>
    <col min="7607" max="7607" width="12.140625" style="60" customWidth="1"/>
    <col min="7608" max="7608" width="1.7109375" style="60" customWidth="1"/>
    <col min="7609" max="7609" width="7.28515625" style="60" customWidth="1"/>
    <col min="7610" max="7610" width="14.140625" style="60" customWidth="1"/>
    <col min="7611" max="7611" width="12" style="60" customWidth="1"/>
    <col min="7612" max="7853" width="7.28515625" style="60"/>
    <col min="7854" max="7854" width="7.28515625" style="60" customWidth="1"/>
    <col min="7855" max="7855" width="36" style="60" customWidth="1"/>
    <col min="7856" max="7856" width="0.5703125" style="60" customWidth="1"/>
    <col min="7857" max="7857" width="12.28515625" style="60" customWidth="1"/>
    <col min="7858" max="7858" width="0.85546875" style="60" customWidth="1"/>
    <col min="7859" max="7859" width="12.28515625" style="60" customWidth="1"/>
    <col min="7860" max="7860" width="1.28515625" style="60" customWidth="1"/>
    <col min="7861" max="7861" width="12.28515625" style="60" customWidth="1"/>
    <col min="7862" max="7862" width="0.7109375" style="60" customWidth="1"/>
    <col min="7863" max="7863" width="12.140625" style="60" customWidth="1"/>
    <col min="7864" max="7864" width="1.7109375" style="60" customWidth="1"/>
    <col min="7865" max="7865" width="7.28515625" style="60" customWidth="1"/>
    <col min="7866" max="7866" width="14.140625" style="60" customWidth="1"/>
    <col min="7867" max="7867" width="12" style="60" customWidth="1"/>
    <col min="7868" max="8109" width="7.28515625" style="60"/>
    <col min="8110" max="8110" width="7.28515625" style="60" customWidth="1"/>
    <col min="8111" max="8111" width="36" style="60" customWidth="1"/>
    <col min="8112" max="8112" width="0.5703125" style="60" customWidth="1"/>
    <col min="8113" max="8113" width="12.28515625" style="60" customWidth="1"/>
    <col min="8114" max="8114" width="0.85546875" style="60" customWidth="1"/>
    <col min="8115" max="8115" width="12.28515625" style="60" customWidth="1"/>
    <col min="8116" max="8116" width="1.28515625" style="60" customWidth="1"/>
    <col min="8117" max="8117" width="12.28515625" style="60" customWidth="1"/>
    <col min="8118" max="8118" width="0.7109375" style="60" customWidth="1"/>
    <col min="8119" max="8119" width="12.140625" style="60" customWidth="1"/>
    <col min="8120" max="8120" width="1.7109375" style="60" customWidth="1"/>
    <col min="8121" max="8121" width="7.28515625" style="60" customWidth="1"/>
    <col min="8122" max="8122" width="14.140625" style="60" customWidth="1"/>
    <col min="8123" max="8123" width="12" style="60" customWidth="1"/>
    <col min="8124" max="8365" width="7.28515625" style="60"/>
    <col min="8366" max="8366" width="7.28515625" style="60" customWidth="1"/>
    <col min="8367" max="8367" width="36" style="60" customWidth="1"/>
    <col min="8368" max="8368" width="0.5703125" style="60" customWidth="1"/>
    <col min="8369" max="8369" width="12.28515625" style="60" customWidth="1"/>
    <col min="8370" max="8370" width="0.85546875" style="60" customWidth="1"/>
    <col min="8371" max="8371" width="12.28515625" style="60" customWidth="1"/>
    <col min="8372" max="8372" width="1.28515625" style="60" customWidth="1"/>
    <col min="8373" max="8373" width="12.28515625" style="60" customWidth="1"/>
    <col min="8374" max="8374" width="0.7109375" style="60" customWidth="1"/>
    <col min="8375" max="8375" width="12.140625" style="60" customWidth="1"/>
    <col min="8376" max="8376" width="1.7109375" style="60" customWidth="1"/>
    <col min="8377" max="8377" width="7.28515625" style="60" customWidth="1"/>
    <col min="8378" max="8378" width="14.140625" style="60" customWidth="1"/>
    <col min="8379" max="8379" width="12" style="60" customWidth="1"/>
    <col min="8380" max="8621" width="7.28515625" style="60"/>
    <col min="8622" max="8622" width="7.28515625" style="60" customWidth="1"/>
    <col min="8623" max="8623" width="36" style="60" customWidth="1"/>
    <col min="8624" max="8624" width="0.5703125" style="60" customWidth="1"/>
    <col min="8625" max="8625" width="12.28515625" style="60" customWidth="1"/>
    <col min="8626" max="8626" width="0.85546875" style="60" customWidth="1"/>
    <col min="8627" max="8627" width="12.28515625" style="60" customWidth="1"/>
    <col min="8628" max="8628" width="1.28515625" style="60" customWidth="1"/>
    <col min="8629" max="8629" width="12.28515625" style="60" customWidth="1"/>
    <col min="8630" max="8630" width="0.7109375" style="60" customWidth="1"/>
    <col min="8631" max="8631" width="12.140625" style="60" customWidth="1"/>
    <col min="8632" max="8632" width="1.7109375" style="60" customWidth="1"/>
    <col min="8633" max="8633" width="7.28515625" style="60" customWidth="1"/>
    <col min="8634" max="8634" width="14.140625" style="60" customWidth="1"/>
    <col min="8635" max="8635" width="12" style="60" customWidth="1"/>
    <col min="8636" max="8877" width="7.28515625" style="60"/>
    <col min="8878" max="8878" width="7.28515625" style="60" customWidth="1"/>
    <col min="8879" max="8879" width="36" style="60" customWidth="1"/>
    <col min="8880" max="8880" width="0.5703125" style="60" customWidth="1"/>
    <col min="8881" max="8881" width="12.28515625" style="60" customWidth="1"/>
    <col min="8882" max="8882" width="0.85546875" style="60" customWidth="1"/>
    <col min="8883" max="8883" width="12.28515625" style="60" customWidth="1"/>
    <col min="8884" max="8884" width="1.28515625" style="60" customWidth="1"/>
    <col min="8885" max="8885" width="12.28515625" style="60" customWidth="1"/>
    <col min="8886" max="8886" width="0.7109375" style="60" customWidth="1"/>
    <col min="8887" max="8887" width="12.140625" style="60" customWidth="1"/>
    <col min="8888" max="8888" width="1.7109375" style="60" customWidth="1"/>
    <col min="8889" max="8889" width="7.28515625" style="60" customWidth="1"/>
    <col min="8890" max="8890" width="14.140625" style="60" customWidth="1"/>
    <col min="8891" max="8891" width="12" style="60" customWidth="1"/>
    <col min="8892" max="9133" width="7.28515625" style="60"/>
    <col min="9134" max="9134" width="7.28515625" style="60" customWidth="1"/>
    <col min="9135" max="9135" width="36" style="60" customWidth="1"/>
    <col min="9136" max="9136" width="0.5703125" style="60" customWidth="1"/>
    <col min="9137" max="9137" width="12.28515625" style="60" customWidth="1"/>
    <col min="9138" max="9138" width="0.85546875" style="60" customWidth="1"/>
    <col min="9139" max="9139" width="12.28515625" style="60" customWidth="1"/>
    <col min="9140" max="9140" width="1.28515625" style="60" customWidth="1"/>
    <col min="9141" max="9141" width="12.28515625" style="60" customWidth="1"/>
    <col min="9142" max="9142" width="0.7109375" style="60" customWidth="1"/>
    <col min="9143" max="9143" width="12.140625" style="60" customWidth="1"/>
    <col min="9144" max="9144" width="1.7109375" style="60" customWidth="1"/>
    <col min="9145" max="9145" width="7.28515625" style="60" customWidth="1"/>
    <col min="9146" max="9146" width="14.140625" style="60" customWidth="1"/>
    <col min="9147" max="9147" width="12" style="60" customWidth="1"/>
    <col min="9148" max="9389" width="7.28515625" style="60"/>
    <col min="9390" max="9390" width="7.28515625" style="60" customWidth="1"/>
    <col min="9391" max="9391" width="36" style="60" customWidth="1"/>
    <col min="9392" max="9392" width="0.5703125" style="60" customWidth="1"/>
    <col min="9393" max="9393" width="12.28515625" style="60" customWidth="1"/>
    <col min="9394" max="9394" width="0.85546875" style="60" customWidth="1"/>
    <col min="9395" max="9395" width="12.28515625" style="60" customWidth="1"/>
    <col min="9396" max="9396" width="1.28515625" style="60" customWidth="1"/>
    <col min="9397" max="9397" width="12.28515625" style="60" customWidth="1"/>
    <col min="9398" max="9398" width="0.7109375" style="60" customWidth="1"/>
    <col min="9399" max="9399" width="12.140625" style="60" customWidth="1"/>
    <col min="9400" max="9400" width="1.7109375" style="60" customWidth="1"/>
    <col min="9401" max="9401" width="7.28515625" style="60" customWidth="1"/>
    <col min="9402" max="9402" width="14.140625" style="60" customWidth="1"/>
    <col min="9403" max="9403" width="12" style="60" customWidth="1"/>
    <col min="9404" max="9645" width="7.28515625" style="60"/>
    <col min="9646" max="9646" width="7.28515625" style="60" customWidth="1"/>
    <col min="9647" max="9647" width="36" style="60" customWidth="1"/>
    <col min="9648" max="9648" width="0.5703125" style="60" customWidth="1"/>
    <col min="9649" max="9649" width="12.28515625" style="60" customWidth="1"/>
    <col min="9650" max="9650" width="0.85546875" style="60" customWidth="1"/>
    <col min="9651" max="9651" width="12.28515625" style="60" customWidth="1"/>
    <col min="9652" max="9652" width="1.28515625" style="60" customWidth="1"/>
    <col min="9653" max="9653" width="12.28515625" style="60" customWidth="1"/>
    <col min="9654" max="9654" width="0.7109375" style="60" customWidth="1"/>
    <col min="9655" max="9655" width="12.140625" style="60" customWidth="1"/>
    <col min="9656" max="9656" width="1.7109375" style="60" customWidth="1"/>
    <col min="9657" max="9657" width="7.28515625" style="60" customWidth="1"/>
    <col min="9658" max="9658" width="14.140625" style="60" customWidth="1"/>
    <col min="9659" max="9659" width="12" style="60" customWidth="1"/>
    <col min="9660" max="9901" width="7.28515625" style="60"/>
    <col min="9902" max="9902" width="7.28515625" style="60" customWidth="1"/>
    <col min="9903" max="9903" width="36" style="60" customWidth="1"/>
    <col min="9904" max="9904" width="0.5703125" style="60" customWidth="1"/>
    <col min="9905" max="9905" width="12.28515625" style="60" customWidth="1"/>
    <col min="9906" max="9906" width="0.85546875" style="60" customWidth="1"/>
    <col min="9907" max="9907" width="12.28515625" style="60" customWidth="1"/>
    <col min="9908" max="9908" width="1.28515625" style="60" customWidth="1"/>
    <col min="9909" max="9909" width="12.28515625" style="60" customWidth="1"/>
    <col min="9910" max="9910" width="0.7109375" style="60" customWidth="1"/>
    <col min="9911" max="9911" width="12.140625" style="60" customWidth="1"/>
    <col min="9912" max="9912" width="1.7109375" style="60" customWidth="1"/>
    <col min="9913" max="9913" width="7.28515625" style="60" customWidth="1"/>
    <col min="9914" max="9914" width="14.140625" style="60" customWidth="1"/>
    <col min="9915" max="9915" width="12" style="60" customWidth="1"/>
    <col min="9916" max="10157" width="7.28515625" style="60"/>
    <col min="10158" max="10158" width="7.28515625" style="60" customWidth="1"/>
    <col min="10159" max="10159" width="36" style="60" customWidth="1"/>
    <col min="10160" max="10160" width="0.5703125" style="60" customWidth="1"/>
    <col min="10161" max="10161" width="12.28515625" style="60" customWidth="1"/>
    <col min="10162" max="10162" width="0.85546875" style="60" customWidth="1"/>
    <col min="10163" max="10163" width="12.28515625" style="60" customWidth="1"/>
    <col min="10164" max="10164" width="1.28515625" style="60" customWidth="1"/>
    <col min="10165" max="10165" width="12.28515625" style="60" customWidth="1"/>
    <col min="10166" max="10166" width="0.7109375" style="60" customWidth="1"/>
    <col min="10167" max="10167" width="12.140625" style="60" customWidth="1"/>
    <col min="10168" max="10168" width="1.7109375" style="60" customWidth="1"/>
    <col min="10169" max="10169" width="7.28515625" style="60" customWidth="1"/>
    <col min="10170" max="10170" width="14.140625" style="60" customWidth="1"/>
    <col min="10171" max="10171" width="12" style="60" customWidth="1"/>
    <col min="10172" max="10413" width="7.28515625" style="60"/>
    <col min="10414" max="10414" width="7.28515625" style="60" customWidth="1"/>
    <col min="10415" max="10415" width="36" style="60" customWidth="1"/>
    <col min="10416" max="10416" width="0.5703125" style="60" customWidth="1"/>
    <col min="10417" max="10417" width="12.28515625" style="60" customWidth="1"/>
    <col min="10418" max="10418" width="0.85546875" style="60" customWidth="1"/>
    <col min="10419" max="10419" width="12.28515625" style="60" customWidth="1"/>
    <col min="10420" max="10420" width="1.28515625" style="60" customWidth="1"/>
    <col min="10421" max="10421" width="12.28515625" style="60" customWidth="1"/>
    <col min="10422" max="10422" width="0.7109375" style="60" customWidth="1"/>
    <col min="10423" max="10423" width="12.140625" style="60" customWidth="1"/>
    <col min="10424" max="10424" width="1.7109375" style="60" customWidth="1"/>
    <col min="10425" max="10425" width="7.28515625" style="60" customWidth="1"/>
    <col min="10426" max="10426" width="14.140625" style="60" customWidth="1"/>
    <col min="10427" max="10427" width="12" style="60" customWidth="1"/>
    <col min="10428" max="10669" width="7.28515625" style="60"/>
    <col min="10670" max="10670" width="7.28515625" style="60" customWidth="1"/>
    <col min="10671" max="10671" width="36" style="60" customWidth="1"/>
    <col min="10672" max="10672" width="0.5703125" style="60" customWidth="1"/>
    <col min="10673" max="10673" width="12.28515625" style="60" customWidth="1"/>
    <col min="10674" max="10674" width="0.85546875" style="60" customWidth="1"/>
    <col min="10675" max="10675" width="12.28515625" style="60" customWidth="1"/>
    <col min="10676" max="10676" width="1.28515625" style="60" customWidth="1"/>
    <col min="10677" max="10677" width="12.28515625" style="60" customWidth="1"/>
    <col min="10678" max="10678" width="0.7109375" style="60" customWidth="1"/>
    <col min="10679" max="10679" width="12.140625" style="60" customWidth="1"/>
    <col min="10680" max="10680" width="1.7109375" style="60" customWidth="1"/>
    <col min="10681" max="10681" width="7.28515625" style="60" customWidth="1"/>
    <col min="10682" max="10682" width="14.140625" style="60" customWidth="1"/>
    <col min="10683" max="10683" width="12" style="60" customWidth="1"/>
    <col min="10684" max="10925" width="7.28515625" style="60"/>
    <col min="10926" max="10926" width="7.28515625" style="60" customWidth="1"/>
    <col min="10927" max="10927" width="36" style="60" customWidth="1"/>
    <col min="10928" max="10928" width="0.5703125" style="60" customWidth="1"/>
    <col min="10929" max="10929" width="12.28515625" style="60" customWidth="1"/>
    <col min="10930" max="10930" width="0.85546875" style="60" customWidth="1"/>
    <col min="10931" max="10931" width="12.28515625" style="60" customWidth="1"/>
    <col min="10932" max="10932" width="1.28515625" style="60" customWidth="1"/>
    <col min="10933" max="10933" width="12.28515625" style="60" customWidth="1"/>
    <col min="10934" max="10934" width="0.7109375" style="60" customWidth="1"/>
    <col min="10935" max="10935" width="12.140625" style="60" customWidth="1"/>
    <col min="10936" max="10936" width="1.7109375" style="60" customWidth="1"/>
    <col min="10937" max="10937" width="7.28515625" style="60" customWidth="1"/>
    <col min="10938" max="10938" width="14.140625" style="60" customWidth="1"/>
    <col min="10939" max="10939" width="12" style="60" customWidth="1"/>
    <col min="10940" max="11181" width="7.28515625" style="60"/>
    <col min="11182" max="11182" width="7.28515625" style="60" customWidth="1"/>
    <col min="11183" max="11183" width="36" style="60" customWidth="1"/>
    <col min="11184" max="11184" width="0.5703125" style="60" customWidth="1"/>
    <col min="11185" max="11185" width="12.28515625" style="60" customWidth="1"/>
    <col min="11186" max="11186" width="0.85546875" style="60" customWidth="1"/>
    <col min="11187" max="11187" width="12.28515625" style="60" customWidth="1"/>
    <col min="11188" max="11188" width="1.28515625" style="60" customWidth="1"/>
    <col min="11189" max="11189" width="12.28515625" style="60" customWidth="1"/>
    <col min="11190" max="11190" width="0.7109375" style="60" customWidth="1"/>
    <col min="11191" max="11191" width="12.140625" style="60" customWidth="1"/>
    <col min="11192" max="11192" width="1.7109375" style="60" customWidth="1"/>
    <col min="11193" max="11193" width="7.28515625" style="60" customWidth="1"/>
    <col min="11194" max="11194" width="14.140625" style="60" customWidth="1"/>
    <col min="11195" max="11195" width="12" style="60" customWidth="1"/>
    <col min="11196" max="11437" width="7.28515625" style="60"/>
    <col min="11438" max="11438" width="7.28515625" style="60" customWidth="1"/>
    <col min="11439" max="11439" width="36" style="60" customWidth="1"/>
    <col min="11440" max="11440" width="0.5703125" style="60" customWidth="1"/>
    <col min="11441" max="11441" width="12.28515625" style="60" customWidth="1"/>
    <col min="11442" max="11442" width="0.85546875" style="60" customWidth="1"/>
    <col min="11443" max="11443" width="12.28515625" style="60" customWidth="1"/>
    <col min="11444" max="11444" width="1.28515625" style="60" customWidth="1"/>
    <col min="11445" max="11445" width="12.28515625" style="60" customWidth="1"/>
    <col min="11446" max="11446" width="0.7109375" style="60" customWidth="1"/>
    <col min="11447" max="11447" width="12.140625" style="60" customWidth="1"/>
    <col min="11448" max="11448" width="1.7109375" style="60" customWidth="1"/>
    <col min="11449" max="11449" width="7.28515625" style="60" customWidth="1"/>
    <col min="11450" max="11450" width="14.140625" style="60" customWidth="1"/>
    <col min="11451" max="11451" width="12" style="60" customWidth="1"/>
    <col min="11452" max="11693" width="7.28515625" style="60"/>
    <col min="11694" max="11694" width="7.28515625" style="60" customWidth="1"/>
    <col min="11695" max="11695" width="36" style="60" customWidth="1"/>
    <col min="11696" max="11696" width="0.5703125" style="60" customWidth="1"/>
    <col min="11697" max="11697" width="12.28515625" style="60" customWidth="1"/>
    <col min="11698" max="11698" width="0.85546875" style="60" customWidth="1"/>
    <col min="11699" max="11699" width="12.28515625" style="60" customWidth="1"/>
    <col min="11700" max="11700" width="1.28515625" style="60" customWidth="1"/>
    <col min="11701" max="11701" width="12.28515625" style="60" customWidth="1"/>
    <col min="11702" max="11702" width="0.7109375" style="60" customWidth="1"/>
    <col min="11703" max="11703" width="12.140625" style="60" customWidth="1"/>
    <col min="11704" max="11704" width="1.7109375" style="60" customWidth="1"/>
    <col min="11705" max="11705" width="7.28515625" style="60" customWidth="1"/>
    <col min="11706" max="11706" width="14.140625" style="60" customWidth="1"/>
    <col min="11707" max="11707" width="12" style="60" customWidth="1"/>
    <col min="11708" max="11949" width="7.28515625" style="60"/>
    <col min="11950" max="11950" width="7.28515625" style="60" customWidth="1"/>
    <col min="11951" max="11951" width="36" style="60" customWidth="1"/>
    <col min="11952" max="11952" width="0.5703125" style="60" customWidth="1"/>
    <col min="11953" max="11953" width="12.28515625" style="60" customWidth="1"/>
    <col min="11954" max="11954" width="0.85546875" style="60" customWidth="1"/>
    <col min="11955" max="11955" width="12.28515625" style="60" customWidth="1"/>
    <col min="11956" max="11956" width="1.28515625" style="60" customWidth="1"/>
    <col min="11957" max="11957" width="12.28515625" style="60" customWidth="1"/>
    <col min="11958" max="11958" width="0.7109375" style="60" customWidth="1"/>
    <col min="11959" max="11959" width="12.140625" style="60" customWidth="1"/>
    <col min="11960" max="11960" width="1.7109375" style="60" customWidth="1"/>
    <col min="11961" max="11961" width="7.28515625" style="60" customWidth="1"/>
    <col min="11962" max="11962" width="14.140625" style="60" customWidth="1"/>
    <col min="11963" max="11963" width="12" style="60" customWidth="1"/>
    <col min="11964" max="12205" width="7.28515625" style="60"/>
    <col min="12206" max="12206" width="7.28515625" style="60" customWidth="1"/>
    <col min="12207" max="12207" width="36" style="60" customWidth="1"/>
    <col min="12208" max="12208" width="0.5703125" style="60" customWidth="1"/>
    <col min="12209" max="12209" width="12.28515625" style="60" customWidth="1"/>
    <col min="12210" max="12210" width="0.85546875" style="60" customWidth="1"/>
    <col min="12211" max="12211" width="12.28515625" style="60" customWidth="1"/>
    <col min="12212" max="12212" width="1.28515625" style="60" customWidth="1"/>
    <col min="12213" max="12213" width="12.28515625" style="60" customWidth="1"/>
    <col min="12214" max="12214" width="0.7109375" style="60" customWidth="1"/>
    <col min="12215" max="12215" width="12.140625" style="60" customWidth="1"/>
    <col min="12216" max="12216" width="1.7109375" style="60" customWidth="1"/>
    <col min="12217" max="12217" width="7.28515625" style="60" customWidth="1"/>
    <col min="12218" max="12218" width="14.140625" style="60" customWidth="1"/>
    <col min="12219" max="12219" width="12" style="60" customWidth="1"/>
    <col min="12220" max="12461" width="7.28515625" style="60"/>
    <col min="12462" max="12462" width="7.28515625" style="60" customWidth="1"/>
    <col min="12463" max="12463" width="36" style="60" customWidth="1"/>
    <col min="12464" max="12464" width="0.5703125" style="60" customWidth="1"/>
    <col min="12465" max="12465" width="12.28515625" style="60" customWidth="1"/>
    <col min="12466" max="12466" width="0.85546875" style="60" customWidth="1"/>
    <col min="12467" max="12467" width="12.28515625" style="60" customWidth="1"/>
    <col min="12468" max="12468" width="1.28515625" style="60" customWidth="1"/>
    <col min="12469" max="12469" width="12.28515625" style="60" customWidth="1"/>
    <col min="12470" max="12470" width="0.7109375" style="60" customWidth="1"/>
    <col min="12471" max="12471" width="12.140625" style="60" customWidth="1"/>
    <col min="12472" max="12472" width="1.7109375" style="60" customWidth="1"/>
    <col min="12473" max="12473" width="7.28515625" style="60" customWidth="1"/>
    <col min="12474" max="12474" width="14.140625" style="60" customWidth="1"/>
    <col min="12475" max="12475" width="12" style="60" customWidth="1"/>
    <col min="12476" max="12717" width="7.28515625" style="60"/>
    <col min="12718" max="12718" width="7.28515625" style="60" customWidth="1"/>
    <col min="12719" max="12719" width="36" style="60" customWidth="1"/>
    <col min="12720" max="12720" width="0.5703125" style="60" customWidth="1"/>
    <col min="12721" max="12721" width="12.28515625" style="60" customWidth="1"/>
    <col min="12722" max="12722" width="0.85546875" style="60" customWidth="1"/>
    <col min="12723" max="12723" width="12.28515625" style="60" customWidth="1"/>
    <col min="12724" max="12724" width="1.28515625" style="60" customWidth="1"/>
    <col min="12725" max="12725" width="12.28515625" style="60" customWidth="1"/>
    <col min="12726" max="12726" width="0.7109375" style="60" customWidth="1"/>
    <col min="12727" max="12727" width="12.140625" style="60" customWidth="1"/>
    <col min="12728" max="12728" width="1.7109375" style="60" customWidth="1"/>
    <col min="12729" max="12729" width="7.28515625" style="60" customWidth="1"/>
    <col min="12730" max="12730" width="14.140625" style="60" customWidth="1"/>
    <col min="12731" max="12731" width="12" style="60" customWidth="1"/>
    <col min="12732" max="12973" width="7.28515625" style="60"/>
    <col min="12974" max="12974" width="7.28515625" style="60" customWidth="1"/>
    <col min="12975" max="12975" width="36" style="60" customWidth="1"/>
    <col min="12976" max="12976" width="0.5703125" style="60" customWidth="1"/>
    <col min="12977" max="12977" width="12.28515625" style="60" customWidth="1"/>
    <col min="12978" max="12978" width="0.85546875" style="60" customWidth="1"/>
    <col min="12979" max="12979" width="12.28515625" style="60" customWidth="1"/>
    <col min="12980" max="12980" width="1.28515625" style="60" customWidth="1"/>
    <col min="12981" max="12981" width="12.28515625" style="60" customWidth="1"/>
    <col min="12982" max="12982" width="0.7109375" style="60" customWidth="1"/>
    <col min="12983" max="12983" width="12.140625" style="60" customWidth="1"/>
    <col min="12984" max="12984" width="1.7109375" style="60" customWidth="1"/>
    <col min="12985" max="12985" width="7.28515625" style="60" customWidth="1"/>
    <col min="12986" max="12986" width="14.140625" style="60" customWidth="1"/>
    <col min="12987" max="12987" width="12" style="60" customWidth="1"/>
    <col min="12988" max="13229" width="7.28515625" style="60"/>
    <col min="13230" max="13230" width="7.28515625" style="60" customWidth="1"/>
    <col min="13231" max="13231" width="36" style="60" customWidth="1"/>
    <col min="13232" max="13232" width="0.5703125" style="60" customWidth="1"/>
    <col min="13233" max="13233" width="12.28515625" style="60" customWidth="1"/>
    <col min="13234" max="13234" width="0.85546875" style="60" customWidth="1"/>
    <col min="13235" max="13235" width="12.28515625" style="60" customWidth="1"/>
    <col min="13236" max="13236" width="1.28515625" style="60" customWidth="1"/>
    <col min="13237" max="13237" width="12.28515625" style="60" customWidth="1"/>
    <col min="13238" max="13238" width="0.7109375" style="60" customWidth="1"/>
    <col min="13239" max="13239" width="12.140625" style="60" customWidth="1"/>
    <col min="13240" max="13240" width="1.7109375" style="60" customWidth="1"/>
    <col min="13241" max="13241" width="7.28515625" style="60" customWidth="1"/>
    <col min="13242" max="13242" width="14.140625" style="60" customWidth="1"/>
    <col min="13243" max="13243" width="12" style="60" customWidth="1"/>
    <col min="13244" max="13485" width="7.28515625" style="60"/>
    <col min="13486" max="13486" width="7.28515625" style="60" customWidth="1"/>
    <col min="13487" max="13487" width="36" style="60" customWidth="1"/>
    <col min="13488" max="13488" width="0.5703125" style="60" customWidth="1"/>
    <col min="13489" max="13489" width="12.28515625" style="60" customWidth="1"/>
    <col min="13490" max="13490" width="0.85546875" style="60" customWidth="1"/>
    <col min="13491" max="13491" width="12.28515625" style="60" customWidth="1"/>
    <col min="13492" max="13492" width="1.28515625" style="60" customWidth="1"/>
    <col min="13493" max="13493" width="12.28515625" style="60" customWidth="1"/>
    <col min="13494" max="13494" width="0.7109375" style="60" customWidth="1"/>
    <col min="13495" max="13495" width="12.140625" style="60" customWidth="1"/>
    <col min="13496" max="13496" width="1.7109375" style="60" customWidth="1"/>
    <col min="13497" max="13497" width="7.28515625" style="60" customWidth="1"/>
    <col min="13498" max="13498" width="14.140625" style="60" customWidth="1"/>
    <col min="13499" max="13499" width="12" style="60" customWidth="1"/>
    <col min="13500" max="13741" width="7.28515625" style="60"/>
    <col min="13742" max="13742" width="7.28515625" style="60" customWidth="1"/>
    <col min="13743" max="13743" width="36" style="60" customWidth="1"/>
    <col min="13744" max="13744" width="0.5703125" style="60" customWidth="1"/>
    <col min="13745" max="13745" width="12.28515625" style="60" customWidth="1"/>
    <col min="13746" max="13746" width="0.85546875" style="60" customWidth="1"/>
    <col min="13747" max="13747" width="12.28515625" style="60" customWidth="1"/>
    <col min="13748" max="13748" width="1.28515625" style="60" customWidth="1"/>
    <col min="13749" max="13749" width="12.28515625" style="60" customWidth="1"/>
    <col min="13750" max="13750" width="0.7109375" style="60" customWidth="1"/>
    <col min="13751" max="13751" width="12.140625" style="60" customWidth="1"/>
    <col min="13752" max="13752" width="1.7109375" style="60" customWidth="1"/>
    <col min="13753" max="13753" width="7.28515625" style="60" customWidth="1"/>
    <col min="13754" max="13754" width="14.140625" style="60" customWidth="1"/>
    <col min="13755" max="13755" width="12" style="60" customWidth="1"/>
    <col min="13756" max="13997" width="7.28515625" style="60"/>
    <col min="13998" max="13998" width="7.28515625" style="60" customWidth="1"/>
    <col min="13999" max="13999" width="36" style="60" customWidth="1"/>
    <col min="14000" max="14000" width="0.5703125" style="60" customWidth="1"/>
    <col min="14001" max="14001" width="12.28515625" style="60" customWidth="1"/>
    <col min="14002" max="14002" width="0.85546875" style="60" customWidth="1"/>
    <col min="14003" max="14003" width="12.28515625" style="60" customWidth="1"/>
    <col min="14004" max="14004" width="1.28515625" style="60" customWidth="1"/>
    <col min="14005" max="14005" width="12.28515625" style="60" customWidth="1"/>
    <col min="14006" max="14006" width="0.7109375" style="60" customWidth="1"/>
    <col min="14007" max="14007" width="12.140625" style="60" customWidth="1"/>
    <col min="14008" max="14008" width="1.7109375" style="60" customWidth="1"/>
    <col min="14009" max="14009" width="7.28515625" style="60" customWidth="1"/>
    <col min="14010" max="14010" width="14.140625" style="60" customWidth="1"/>
    <col min="14011" max="14011" width="12" style="60" customWidth="1"/>
    <col min="14012" max="14253" width="7.28515625" style="60"/>
    <col min="14254" max="14254" width="7.28515625" style="60" customWidth="1"/>
    <col min="14255" max="14255" width="36" style="60" customWidth="1"/>
    <col min="14256" max="14256" width="0.5703125" style="60" customWidth="1"/>
    <col min="14257" max="14257" width="12.28515625" style="60" customWidth="1"/>
    <col min="14258" max="14258" width="0.85546875" style="60" customWidth="1"/>
    <col min="14259" max="14259" width="12.28515625" style="60" customWidth="1"/>
    <col min="14260" max="14260" width="1.28515625" style="60" customWidth="1"/>
    <col min="14261" max="14261" width="12.28515625" style="60" customWidth="1"/>
    <col min="14262" max="14262" width="0.7109375" style="60" customWidth="1"/>
    <col min="14263" max="14263" width="12.140625" style="60" customWidth="1"/>
    <col min="14264" max="14264" width="1.7109375" style="60" customWidth="1"/>
    <col min="14265" max="14265" width="7.28515625" style="60" customWidth="1"/>
    <col min="14266" max="14266" width="14.140625" style="60" customWidth="1"/>
    <col min="14267" max="14267" width="12" style="60" customWidth="1"/>
    <col min="14268" max="14509" width="7.28515625" style="60"/>
    <col min="14510" max="14510" width="7.28515625" style="60" customWidth="1"/>
    <col min="14511" max="14511" width="36" style="60" customWidth="1"/>
    <col min="14512" max="14512" width="0.5703125" style="60" customWidth="1"/>
    <col min="14513" max="14513" width="12.28515625" style="60" customWidth="1"/>
    <col min="14514" max="14514" width="0.85546875" style="60" customWidth="1"/>
    <col min="14515" max="14515" width="12.28515625" style="60" customWidth="1"/>
    <col min="14516" max="14516" width="1.28515625" style="60" customWidth="1"/>
    <col min="14517" max="14517" width="12.28515625" style="60" customWidth="1"/>
    <col min="14518" max="14518" width="0.7109375" style="60" customWidth="1"/>
    <col min="14519" max="14519" width="12.140625" style="60" customWidth="1"/>
    <col min="14520" max="14520" width="1.7109375" style="60" customWidth="1"/>
    <col min="14521" max="14521" width="7.28515625" style="60" customWidth="1"/>
    <col min="14522" max="14522" width="14.140625" style="60" customWidth="1"/>
    <col min="14523" max="14523" width="12" style="60" customWidth="1"/>
    <col min="14524" max="14765" width="7.28515625" style="60"/>
    <col min="14766" max="14766" width="7.28515625" style="60" customWidth="1"/>
    <col min="14767" max="14767" width="36" style="60" customWidth="1"/>
    <col min="14768" max="14768" width="0.5703125" style="60" customWidth="1"/>
    <col min="14769" max="14769" width="12.28515625" style="60" customWidth="1"/>
    <col min="14770" max="14770" width="0.85546875" style="60" customWidth="1"/>
    <col min="14771" max="14771" width="12.28515625" style="60" customWidth="1"/>
    <col min="14772" max="14772" width="1.28515625" style="60" customWidth="1"/>
    <col min="14773" max="14773" width="12.28515625" style="60" customWidth="1"/>
    <col min="14774" max="14774" width="0.7109375" style="60" customWidth="1"/>
    <col min="14775" max="14775" width="12.140625" style="60" customWidth="1"/>
    <col min="14776" max="14776" width="1.7109375" style="60" customWidth="1"/>
    <col min="14777" max="14777" width="7.28515625" style="60" customWidth="1"/>
    <col min="14778" max="14778" width="14.140625" style="60" customWidth="1"/>
    <col min="14779" max="14779" width="12" style="60" customWidth="1"/>
    <col min="14780" max="15021" width="7.28515625" style="60"/>
    <col min="15022" max="15022" width="7.28515625" style="60" customWidth="1"/>
    <col min="15023" max="15023" width="36" style="60" customWidth="1"/>
    <col min="15024" max="15024" width="0.5703125" style="60" customWidth="1"/>
    <col min="15025" max="15025" width="12.28515625" style="60" customWidth="1"/>
    <col min="15026" max="15026" width="0.85546875" style="60" customWidth="1"/>
    <col min="15027" max="15027" width="12.28515625" style="60" customWidth="1"/>
    <col min="15028" max="15028" width="1.28515625" style="60" customWidth="1"/>
    <col min="15029" max="15029" width="12.28515625" style="60" customWidth="1"/>
    <col min="15030" max="15030" width="0.7109375" style="60" customWidth="1"/>
    <col min="15031" max="15031" width="12.140625" style="60" customWidth="1"/>
    <col min="15032" max="15032" width="1.7109375" style="60" customWidth="1"/>
    <col min="15033" max="15033" width="7.28515625" style="60" customWidth="1"/>
    <col min="15034" max="15034" width="14.140625" style="60" customWidth="1"/>
    <col min="15035" max="15035" width="12" style="60" customWidth="1"/>
    <col min="15036" max="15277" width="7.28515625" style="60"/>
    <col min="15278" max="15278" width="7.28515625" style="60" customWidth="1"/>
    <col min="15279" max="15279" width="36" style="60" customWidth="1"/>
    <col min="15280" max="15280" width="0.5703125" style="60" customWidth="1"/>
    <col min="15281" max="15281" width="12.28515625" style="60" customWidth="1"/>
    <col min="15282" max="15282" width="0.85546875" style="60" customWidth="1"/>
    <col min="15283" max="15283" width="12.28515625" style="60" customWidth="1"/>
    <col min="15284" max="15284" width="1.28515625" style="60" customWidth="1"/>
    <col min="15285" max="15285" width="12.28515625" style="60" customWidth="1"/>
    <col min="15286" max="15286" width="0.7109375" style="60" customWidth="1"/>
    <col min="15287" max="15287" width="12.140625" style="60" customWidth="1"/>
    <col min="15288" max="15288" width="1.7109375" style="60" customWidth="1"/>
    <col min="15289" max="15289" width="7.28515625" style="60" customWidth="1"/>
    <col min="15290" max="15290" width="14.140625" style="60" customWidth="1"/>
    <col min="15291" max="15291" width="12" style="60" customWidth="1"/>
    <col min="15292" max="15533" width="7.28515625" style="60"/>
    <col min="15534" max="15534" width="7.28515625" style="60" customWidth="1"/>
    <col min="15535" max="15535" width="36" style="60" customWidth="1"/>
    <col min="15536" max="15536" width="0.5703125" style="60" customWidth="1"/>
    <col min="15537" max="15537" width="12.28515625" style="60" customWidth="1"/>
    <col min="15538" max="15538" width="0.85546875" style="60" customWidth="1"/>
    <col min="15539" max="15539" width="12.28515625" style="60" customWidth="1"/>
    <col min="15540" max="15540" width="1.28515625" style="60" customWidth="1"/>
    <col min="15541" max="15541" width="12.28515625" style="60" customWidth="1"/>
    <col min="15542" max="15542" width="0.7109375" style="60" customWidth="1"/>
    <col min="15543" max="15543" width="12.140625" style="60" customWidth="1"/>
    <col min="15544" max="15544" width="1.7109375" style="60" customWidth="1"/>
    <col min="15545" max="15545" width="7.28515625" style="60" customWidth="1"/>
    <col min="15546" max="15546" width="14.140625" style="60" customWidth="1"/>
    <col min="15547" max="15547" width="12" style="60" customWidth="1"/>
    <col min="15548" max="15789" width="7.28515625" style="60"/>
    <col min="15790" max="15790" width="7.28515625" style="60" customWidth="1"/>
    <col min="15791" max="15791" width="36" style="60" customWidth="1"/>
    <col min="15792" max="15792" width="0.5703125" style="60" customWidth="1"/>
    <col min="15793" max="15793" width="12.28515625" style="60" customWidth="1"/>
    <col min="15794" max="15794" width="0.85546875" style="60" customWidth="1"/>
    <col min="15795" max="15795" width="12.28515625" style="60" customWidth="1"/>
    <col min="15796" max="15796" width="1.28515625" style="60" customWidth="1"/>
    <col min="15797" max="15797" width="12.28515625" style="60" customWidth="1"/>
    <col min="15798" max="15798" width="0.7109375" style="60" customWidth="1"/>
    <col min="15799" max="15799" width="12.140625" style="60" customWidth="1"/>
    <col min="15800" max="15800" width="1.7109375" style="60" customWidth="1"/>
    <col min="15801" max="15801" width="7.28515625" style="60" customWidth="1"/>
    <col min="15802" max="15802" width="14.140625" style="60" customWidth="1"/>
    <col min="15803" max="15803" width="12" style="60" customWidth="1"/>
    <col min="15804" max="16045" width="7.28515625" style="60"/>
    <col min="16046" max="16046" width="7.28515625" style="60" customWidth="1"/>
    <col min="16047" max="16047" width="36" style="60" customWidth="1"/>
    <col min="16048" max="16048" width="0.5703125" style="60" customWidth="1"/>
    <col min="16049" max="16049" width="12.28515625" style="60" customWidth="1"/>
    <col min="16050" max="16050" width="0.85546875" style="60" customWidth="1"/>
    <col min="16051" max="16051" width="12.28515625" style="60" customWidth="1"/>
    <col min="16052" max="16052" width="1.28515625" style="60" customWidth="1"/>
    <col min="16053" max="16053" width="12.28515625" style="60" customWidth="1"/>
    <col min="16054" max="16054" width="0.7109375" style="60" customWidth="1"/>
    <col min="16055" max="16055" width="12.140625" style="60" customWidth="1"/>
    <col min="16056" max="16056" width="1.7109375" style="60" customWidth="1"/>
    <col min="16057" max="16057" width="7.28515625" style="60" customWidth="1"/>
    <col min="16058" max="16058" width="14.140625" style="60" customWidth="1"/>
    <col min="16059" max="16059" width="12" style="60" customWidth="1"/>
    <col min="16060" max="16384" width="7.28515625" style="60"/>
  </cols>
  <sheetData>
    <row r="1" spans="1:7">
      <c r="A1" s="167"/>
      <c r="G1" s="134"/>
    </row>
    <row r="2" spans="1:7" ht="12" thickBot="1">
      <c r="A2" s="105"/>
      <c r="C2" s="135"/>
      <c r="D2" s="135"/>
      <c r="E2" s="83"/>
      <c r="F2" s="83"/>
      <c r="G2" s="134"/>
    </row>
    <row r="3" spans="1:7" s="105" customFormat="1" ht="23.25" thickBot="1">
      <c r="B3" s="250" t="s">
        <v>235</v>
      </c>
      <c r="C3" s="246" t="str">
        <f>+'Generation Business'!C4</f>
        <v>Dec-20</v>
      </c>
      <c r="D3" s="246" t="s">
        <v>258</v>
      </c>
      <c r="E3" s="246" t="s">
        <v>94</v>
      </c>
      <c r="F3" s="247" t="s">
        <v>95</v>
      </c>
      <c r="G3" s="136"/>
    </row>
    <row r="4" spans="1:7" s="105" customFormat="1">
      <c r="B4" s="177"/>
      <c r="C4" s="137"/>
      <c r="D4" s="79"/>
      <c r="E4" s="79"/>
      <c r="F4" s="111"/>
      <c r="G4" s="136"/>
    </row>
    <row r="5" spans="1:7" s="138" customFormat="1">
      <c r="B5" s="233" t="s">
        <v>131</v>
      </c>
      <c r="C5" s="185">
        <v>1026401.196</v>
      </c>
      <c r="D5" s="214">
        <v>1018212.16</v>
      </c>
      <c r="E5" s="214">
        <v>8189.0359999999637</v>
      </c>
      <c r="F5" s="215">
        <v>8.0000000000000002E-3</v>
      </c>
      <c r="G5" s="134"/>
    </row>
    <row r="6" spans="1:7" s="138" customFormat="1">
      <c r="B6" s="233" t="s">
        <v>199</v>
      </c>
      <c r="C6" s="185">
        <v>6878070.8880000003</v>
      </c>
      <c r="D6" s="214">
        <v>6839775.5039999997</v>
      </c>
      <c r="E6" s="214">
        <v>38295.384000000544</v>
      </c>
      <c r="F6" s="215">
        <v>5.5999999999999999E-3</v>
      </c>
      <c r="G6" s="134"/>
    </row>
    <row r="7" spans="1:7" s="138" customFormat="1" ht="12" thickBot="1">
      <c r="B7" s="251"/>
      <c r="C7" s="252"/>
      <c r="D7" s="252"/>
      <c r="E7" s="253"/>
      <c r="F7" s="254"/>
      <c r="G7" s="134"/>
    </row>
    <row r="8" spans="1:7" s="139" customFormat="1" ht="12" thickBot="1">
      <c r="B8" s="255" t="s">
        <v>132</v>
      </c>
      <c r="C8" s="256">
        <v>7904472.0840000007</v>
      </c>
      <c r="D8" s="221">
        <v>7857987.6639999999</v>
      </c>
      <c r="E8" s="221">
        <v>46484.420000000857</v>
      </c>
      <c r="F8" s="222">
        <v>5.8999999999999999E-3</v>
      </c>
      <c r="G8" s="136"/>
    </row>
    <row r="10" spans="1:7" ht="12" thickBot="1">
      <c r="C10" s="298"/>
      <c r="D10" s="298"/>
      <c r="E10" s="87"/>
      <c r="F10" s="87"/>
    </row>
    <row r="11" spans="1:7" ht="23.25" thickBot="1">
      <c r="B11" s="250" t="s">
        <v>236</v>
      </c>
      <c r="C11" s="246" t="str">
        <f>+C3</f>
        <v>Dec-20</v>
      </c>
      <c r="D11" s="246" t="s">
        <v>258</v>
      </c>
      <c r="E11" s="246" t="s">
        <v>94</v>
      </c>
      <c r="F11" s="247" t="s">
        <v>95</v>
      </c>
    </row>
    <row r="12" spans="1:7" s="105" customFormat="1">
      <c r="B12" s="140"/>
      <c r="C12" s="141"/>
      <c r="D12" s="70"/>
      <c r="E12" s="70"/>
      <c r="F12" s="142"/>
    </row>
    <row r="13" spans="1:7" s="138" customFormat="1">
      <c r="B13" s="233" t="s">
        <v>133</v>
      </c>
      <c r="C13" s="185">
        <v>1045480.165</v>
      </c>
      <c r="D13" s="214">
        <v>1041299.852</v>
      </c>
      <c r="E13" s="214">
        <v>4180.313000000082</v>
      </c>
      <c r="F13" s="215">
        <v>4.0000000000000001E-3</v>
      </c>
      <c r="G13" s="134"/>
    </row>
    <row r="14" spans="1:7" s="138" customFormat="1">
      <c r="B14" s="233" t="s">
        <v>134</v>
      </c>
      <c r="C14" s="185">
        <v>3264716.92</v>
      </c>
      <c r="D14" s="214">
        <v>3069404.16</v>
      </c>
      <c r="E14" s="214">
        <v>195312.75999999978</v>
      </c>
      <c r="F14" s="215">
        <v>6.3600000000000004E-2</v>
      </c>
      <c r="G14" s="134"/>
    </row>
    <row r="15" spans="1:7" s="138" customFormat="1">
      <c r="B15" s="233" t="s">
        <v>135</v>
      </c>
      <c r="C15" s="185">
        <v>3594274.9989999998</v>
      </c>
      <c r="D15" s="214">
        <v>3747284.1520000002</v>
      </c>
      <c r="E15" s="214">
        <v>-153009.1530000004</v>
      </c>
      <c r="F15" s="215">
        <v>-4.0800000000000003E-2</v>
      </c>
      <c r="G15" s="134"/>
    </row>
    <row r="16" spans="1:7" s="138" customFormat="1">
      <c r="B16" s="257" t="s">
        <v>249</v>
      </c>
      <c r="C16" s="258">
        <v>3351916.29</v>
      </c>
      <c r="D16" s="259">
        <v>3484697.986</v>
      </c>
      <c r="E16" s="259">
        <v>-132781.696</v>
      </c>
      <c r="F16" s="260">
        <v>-3.8100000000000002E-2</v>
      </c>
      <c r="G16" s="134"/>
    </row>
    <row r="17" spans="2:7" s="138" customFormat="1">
      <c r="B17" s="261" t="s">
        <v>250</v>
      </c>
      <c r="C17" s="185">
        <v>242358.709</v>
      </c>
      <c r="D17" s="214">
        <v>262586.16600000003</v>
      </c>
      <c r="E17" s="214">
        <v>-20227.457000000024</v>
      </c>
      <c r="F17" s="215">
        <v>-7.6999999999999999E-2</v>
      </c>
      <c r="G17" s="134"/>
    </row>
    <row r="18" spans="2:7" s="138" customFormat="1" ht="12" thickBot="1">
      <c r="B18" s="251"/>
      <c r="C18" s="252"/>
      <c r="D18" s="252"/>
      <c r="E18" s="253"/>
      <c r="F18" s="254"/>
      <c r="G18" s="134"/>
    </row>
    <row r="19" spans="2:7" s="139" customFormat="1" ht="12" thickBot="1">
      <c r="B19" s="255" t="s">
        <v>136</v>
      </c>
      <c r="C19" s="256">
        <v>7904472.0839999998</v>
      </c>
      <c r="D19" s="221">
        <v>7857988.1640000008</v>
      </c>
      <c r="E19" s="221">
        <v>46483.919999998994</v>
      </c>
      <c r="F19" s="222">
        <v>5.8999999999999999E-3</v>
      </c>
      <c r="G19" s="136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&amp;C&amp;"Arial"&amp;8&amp;K000000INTERNAL&amp;1#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B1:H9"/>
  <sheetViews>
    <sheetView showGridLines="0" workbookViewId="0">
      <selection activeCell="B3" sqref="B3"/>
    </sheetView>
  </sheetViews>
  <sheetFormatPr baseColWidth="10" defaultColWidth="7.28515625" defaultRowHeight="12.75"/>
  <cols>
    <col min="1" max="1" width="7.28515625" style="143" customWidth="1"/>
    <col min="2" max="2" width="33" style="144" customWidth="1"/>
    <col min="3" max="4" width="12.7109375" style="145" customWidth="1"/>
    <col min="5" max="6" width="12.7109375" style="143" customWidth="1"/>
    <col min="7" max="7" width="4.85546875" style="143" customWidth="1"/>
    <col min="8" max="8" width="3.42578125" style="143" customWidth="1"/>
    <col min="9" max="183" width="7.28515625" style="143"/>
    <col min="184" max="184" width="7.28515625" style="143" customWidth="1"/>
    <col min="185" max="185" width="36.5703125" style="143" customWidth="1"/>
    <col min="186" max="186" width="0.85546875" style="143" customWidth="1"/>
    <col min="187" max="187" width="12.7109375" style="143" customWidth="1"/>
    <col min="188" max="188" width="0.85546875" style="143" customWidth="1"/>
    <col min="189" max="189" width="12.5703125" style="143" customWidth="1"/>
    <col min="190" max="190" width="0.85546875" style="143" customWidth="1"/>
    <col min="191" max="191" width="11.7109375" style="143" customWidth="1"/>
    <col min="192" max="192" width="0.85546875" style="143" customWidth="1"/>
    <col min="193" max="193" width="13.7109375" style="143" customWidth="1"/>
    <col min="194" max="195" width="1.140625" style="143" customWidth="1"/>
    <col min="196" max="196" width="7.28515625" style="143" customWidth="1"/>
    <col min="197" max="197" width="11.7109375" style="143" customWidth="1"/>
    <col min="198" max="439" width="7.28515625" style="143"/>
    <col min="440" max="440" width="7.28515625" style="143" customWidth="1"/>
    <col min="441" max="441" width="36.5703125" style="143" customWidth="1"/>
    <col min="442" max="442" width="0.85546875" style="143" customWidth="1"/>
    <col min="443" max="443" width="12.7109375" style="143" customWidth="1"/>
    <col min="444" max="444" width="0.85546875" style="143" customWidth="1"/>
    <col min="445" max="445" width="12.5703125" style="143" customWidth="1"/>
    <col min="446" max="446" width="0.85546875" style="143" customWidth="1"/>
    <col min="447" max="447" width="11.7109375" style="143" customWidth="1"/>
    <col min="448" max="448" width="0.85546875" style="143" customWidth="1"/>
    <col min="449" max="449" width="13.7109375" style="143" customWidth="1"/>
    <col min="450" max="451" width="1.140625" style="143" customWidth="1"/>
    <col min="452" max="452" width="7.28515625" style="143" customWidth="1"/>
    <col min="453" max="453" width="11.7109375" style="143" customWidth="1"/>
    <col min="454" max="695" width="7.28515625" style="143"/>
    <col min="696" max="696" width="7.28515625" style="143" customWidth="1"/>
    <col min="697" max="697" width="36.5703125" style="143" customWidth="1"/>
    <col min="698" max="698" width="0.85546875" style="143" customWidth="1"/>
    <col min="699" max="699" width="12.7109375" style="143" customWidth="1"/>
    <col min="700" max="700" width="0.85546875" style="143" customWidth="1"/>
    <col min="701" max="701" width="12.5703125" style="143" customWidth="1"/>
    <col min="702" max="702" width="0.85546875" style="143" customWidth="1"/>
    <col min="703" max="703" width="11.7109375" style="143" customWidth="1"/>
    <col min="704" max="704" width="0.85546875" style="143" customWidth="1"/>
    <col min="705" max="705" width="13.7109375" style="143" customWidth="1"/>
    <col min="706" max="707" width="1.140625" style="143" customWidth="1"/>
    <col min="708" max="708" width="7.28515625" style="143" customWidth="1"/>
    <col min="709" max="709" width="11.7109375" style="143" customWidth="1"/>
    <col min="710" max="951" width="7.28515625" style="143"/>
    <col min="952" max="952" width="7.28515625" style="143" customWidth="1"/>
    <col min="953" max="953" width="36.5703125" style="143" customWidth="1"/>
    <col min="954" max="954" width="0.85546875" style="143" customWidth="1"/>
    <col min="955" max="955" width="12.7109375" style="143" customWidth="1"/>
    <col min="956" max="956" width="0.85546875" style="143" customWidth="1"/>
    <col min="957" max="957" width="12.5703125" style="143" customWidth="1"/>
    <col min="958" max="958" width="0.85546875" style="143" customWidth="1"/>
    <col min="959" max="959" width="11.7109375" style="143" customWidth="1"/>
    <col min="960" max="960" width="0.85546875" style="143" customWidth="1"/>
    <col min="961" max="961" width="13.7109375" style="143" customWidth="1"/>
    <col min="962" max="963" width="1.140625" style="143" customWidth="1"/>
    <col min="964" max="964" width="7.28515625" style="143" customWidth="1"/>
    <col min="965" max="965" width="11.7109375" style="143" customWidth="1"/>
    <col min="966" max="1207" width="7.28515625" style="143"/>
    <col min="1208" max="1208" width="7.28515625" style="143" customWidth="1"/>
    <col min="1209" max="1209" width="36.5703125" style="143" customWidth="1"/>
    <col min="1210" max="1210" width="0.85546875" style="143" customWidth="1"/>
    <col min="1211" max="1211" width="12.7109375" style="143" customWidth="1"/>
    <col min="1212" max="1212" width="0.85546875" style="143" customWidth="1"/>
    <col min="1213" max="1213" width="12.5703125" style="143" customWidth="1"/>
    <col min="1214" max="1214" width="0.85546875" style="143" customWidth="1"/>
    <col min="1215" max="1215" width="11.7109375" style="143" customWidth="1"/>
    <col min="1216" max="1216" width="0.85546875" style="143" customWidth="1"/>
    <col min="1217" max="1217" width="13.7109375" style="143" customWidth="1"/>
    <col min="1218" max="1219" width="1.140625" style="143" customWidth="1"/>
    <col min="1220" max="1220" width="7.28515625" style="143" customWidth="1"/>
    <col min="1221" max="1221" width="11.7109375" style="143" customWidth="1"/>
    <col min="1222" max="1463" width="7.28515625" style="143"/>
    <col min="1464" max="1464" width="7.28515625" style="143" customWidth="1"/>
    <col min="1465" max="1465" width="36.5703125" style="143" customWidth="1"/>
    <col min="1466" max="1466" width="0.85546875" style="143" customWidth="1"/>
    <col min="1467" max="1467" width="12.7109375" style="143" customWidth="1"/>
    <col min="1468" max="1468" width="0.85546875" style="143" customWidth="1"/>
    <col min="1469" max="1469" width="12.5703125" style="143" customWidth="1"/>
    <col min="1470" max="1470" width="0.85546875" style="143" customWidth="1"/>
    <col min="1471" max="1471" width="11.7109375" style="143" customWidth="1"/>
    <col min="1472" max="1472" width="0.85546875" style="143" customWidth="1"/>
    <col min="1473" max="1473" width="13.7109375" style="143" customWidth="1"/>
    <col min="1474" max="1475" width="1.140625" style="143" customWidth="1"/>
    <col min="1476" max="1476" width="7.28515625" style="143" customWidth="1"/>
    <col min="1477" max="1477" width="11.7109375" style="143" customWidth="1"/>
    <col min="1478" max="1719" width="7.28515625" style="143"/>
    <col min="1720" max="1720" width="7.28515625" style="143" customWidth="1"/>
    <col min="1721" max="1721" width="36.5703125" style="143" customWidth="1"/>
    <col min="1722" max="1722" width="0.85546875" style="143" customWidth="1"/>
    <col min="1723" max="1723" width="12.7109375" style="143" customWidth="1"/>
    <col min="1724" max="1724" width="0.85546875" style="143" customWidth="1"/>
    <col min="1725" max="1725" width="12.5703125" style="143" customWidth="1"/>
    <col min="1726" max="1726" width="0.85546875" style="143" customWidth="1"/>
    <col min="1727" max="1727" width="11.7109375" style="143" customWidth="1"/>
    <col min="1728" max="1728" width="0.85546875" style="143" customWidth="1"/>
    <col min="1729" max="1729" width="13.7109375" style="143" customWidth="1"/>
    <col min="1730" max="1731" width="1.140625" style="143" customWidth="1"/>
    <col min="1732" max="1732" width="7.28515625" style="143" customWidth="1"/>
    <col min="1733" max="1733" width="11.7109375" style="143" customWidth="1"/>
    <col min="1734" max="1975" width="7.28515625" style="143"/>
    <col min="1976" max="1976" width="7.28515625" style="143" customWidth="1"/>
    <col min="1977" max="1977" width="36.5703125" style="143" customWidth="1"/>
    <col min="1978" max="1978" width="0.85546875" style="143" customWidth="1"/>
    <col min="1979" max="1979" width="12.7109375" style="143" customWidth="1"/>
    <col min="1980" max="1980" width="0.85546875" style="143" customWidth="1"/>
    <col min="1981" max="1981" width="12.5703125" style="143" customWidth="1"/>
    <col min="1982" max="1982" width="0.85546875" style="143" customWidth="1"/>
    <col min="1983" max="1983" width="11.7109375" style="143" customWidth="1"/>
    <col min="1984" max="1984" width="0.85546875" style="143" customWidth="1"/>
    <col min="1985" max="1985" width="13.7109375" style="143" customWidth="1"/>
    <col min="1986" max="1987" width="1.140625" style="143" customWidth="1"/>
    <col min="1988" max="1988" width="7.28515625" style="143" customWidth="1"/>
    <col min="1989" max="1989" width="11.7109375" style="143" customWidth="1"/>
    <col min="1990" max="2231" width="7.28515625" style="143"/>
    <col min="2232" max="2232" width="7.28515625" style="143" customWidth="1"/>
    <col min="2233" max="2233" width="36.5703125" style="143" customWidth="1"/>
    <col min="2234" max="2234" width="0.85546875" style="143" customWidth="1"/>
    <col min="2235" max="2235" width="12.7109375" style="143" customWidth="1"/>
    <col min="2236" max="2236" width="0.85546875" style="143" customWidth="1"/>
    <col min="2237" max="2237" width="12.5703125" style="143" customWidth="1"/>
    <col min="2238" max="2238" width="0.85546875" style="143" customWidth="1"/>
    <col min="2239" max="2239" width="11.7109375" style="143" customWidth="1"/>
    <col min="2240" max="2240" width="0.85546875" style="143" customWidth="1"/>
    <col min="2241" max="2241" width="13.7109375" style="143" customWidth="1"/>
    <col min="2242" max="2243" width="1.140625" style="143" customWidth="1"/>
    <col min="2244" max="2244" width="7.28515625" style="143" customWidth="1"/>
    <col min="2245" max="2245" width="11.7109375" style="143" customWidth="1"/>
    <col min="2246" max="2487" width="7.28515625" style="143"/>
    <col min="2488" max="2488" width="7.28515625" style="143" customWidth="1"/>
    <col min="2489" max="2489" width="36.5703125" style="143" customWidth="1"/>
    <col min="2490" max="2490" width="0.85546875" style="143" customWidth="1"/>
    <col min="2491" max="2491" width="12.7109375" style="143" customWidth="1"/>
    <col min="2492" max="2492" width="0.85546875" style="143" customWidth="1"/>
    <col min="2493" max="2493" width="12.5703125" style="143" customWidth="1"/>
    <col min="2494" max="2494" width="0.85546875" style="143" customWidth="1"/>
    <col min="2495" max="2495" width="11.7109375" style="143" customWidth="1"/>
    <col min="2496" max="2496" width="0.85546875" style="143" customWidth="1"/>
    <col min="2497" max="2497" width="13.7109375" style="143" customWidth="1"/>
    <col min="2498" max="2499" width="1.140625" style="143" customWidth="1"/>
    <col min="2500" max="2500" width="7.28515625" style="143" customWidth="1"/>
    <col min="2501" max="2501" width="11.7109375" style="143" customWidth="1"/>
    <col min="2502" max="2743" width="7.28515625" style="143"/>
    <col min="2744" max="2744" width="7.28515625" style="143" customWidth="1"/>
    <col min="2745" max="2745" width="36.5703125" style="143" customWidth="1"/>
    <col min="2746" max="2746" width="0.85546875" style="143" customWidth="1"/>
    <col min="2747" max="2747" width="12.7109375" style="143" customWidth="1"/>
    <col min="2748" max="2748" width="0.85546875" style="143" customWidth="1"/>
    <col min="2749" max="2749" width="12.5703125" style="143" customWidth="1"/>
    <col min="2750" max="2750" width="0.85546875" style="143" customWidth="1"/>
    <col min="2751" max="2751" width="11.7109375" style="143" customWidth="1"/>
    <col min="2752" max="2752" width="0.85546875" style="143" customWidth="1"/>
    <col min="2753" max="2753" width="13.7109375" style="143" customWidth="1"/>
    <col min="2754" max="2755" width="1.140625" style="143" customWidth="1"/>
    <col min="2756" max="2756" width="7.28515625" style="143" customWidth="1"/>
    <col min="2757" max="2757" width="11.7109375" style="143" customWidth="1"/>
    <col min="2758" max="2999" width="7.28515625" style="143"/>
    <col min="3000" max="3000" width="7.28515625" style="143" customWidth="1"/>
    <col min="3001" max="3001" width="36.5703125" style="143" customWidth="1"/>
    <col min="3002" max="3002" width="0.85546875" style="143" customWidth="1"/>
    <col min="3003" max="3003" width="12.7109375" style="143" customWidth="1"/>
    <col min="3004" max="3004" width="0.85546875" style="143" customWidth="1"/>
    <col min="3005" max="3005" width="12.5703125" style="143" customWidth="1"/>
    <col min="3006" max="3006" width="0.85546875" style="143" customWidth="1"/>
    <col min="3007" max="3007" width="11.7109375" style="143" customWidth="1"/>
    <col min="3008" max="3008" width="0.85546875" style="143" customWidth="1"/>
    <col min="3009" max="3009" width="13.7109375" style="143" customWidth="1"/>
    <col min="3010" max="3011" width="1.140625" style="143" customWidth="1"/>
    <col min="3012" max="3012" width="7.28515625" style="143" customWidth="1"/>
    <col min="3013" max="3013" width="11.7109375" style="143" customWidth="1"/>
    <col min="3014" max="3255" width="7.28515625" style="143"/>
    <col min="3256" max="3256" width="7.28515625" style="143" customWidth="1"/>
    <col min="3257" max="3257" width="36.5703125" style="143" customWidth="1"/>
    <col min="3258" max="3258" width="0.85546875" style="143" customWidth="1"/>
    <col min="3259" max="3259" width="12.7109375" style="143" customWidth="1"/>
    <col min="3260" max="3260" width="0.85546875" style="143" customWidth="1"/>
    <col min="3261" max="3261" width="12.5703125" style="143" customWidth="1"/>
    <col min="3262" max="3262" width="0.85546875" style="143" customWidth="1"/>
    <col min="3263" max="3263" width="11.7109375" style="143" customWidth="1"/>
    <col min="3264" max="3264" width="0.85546875" style="143" customWidth="1"/>
    <col min="3265" max="3265" width="13.7109375" style="143" customWidth="1"/>
    <col min="3266" max="3267" width="1.140625" style="143" customWidth="1"/>
    <col min="3268" max="3268" width="7.28515625" style="143" customWidth="1"/>
    <col min="3269" max="3269" width="11.7109375" style="143" customWidth="1"/>
    <col min="3270" max="3511" width="7.28515625" style="143"/>
    <col min="3512" max="3512" width="7.28515625" style="143" customWidth="1"/>
    <col min="3513" max="3513" width="36.5703125" style="143" customWidth="1"/>
    <col min="3514" max="3514" width="0.85546875" style="143" customWidth="1"/>
    <col min="3515" max="3515" width="12.7109375" style="143" customWidth="1"/>
    <col min="3516" max="3516" width="0.85546875" style="143" customWidth="1"/>
    <col min="3517" max="3517" width="12.5703125" style="143" customWidth="1"/>
    <col min="3518" max="3518" width="0.85546875" style="143" customWidth="1"/>
    <col min="3519" max="3519" width="11.7109375" style="143" customWidth="1"/>
    <col min="3520" max="3520" width="0.85546875" style="143" customWidth="1"/>
    <col min="3521" max="3521" width="13.7109375" style="143" customWidth="1"/>
    <col min="3522" max="3523" width="1.140625" style="143" customWidth="1"/>
    <col min="3524" max="3524" width="7.28515625" style="143" customWidth="1"/>
    <col min="3525" max="3525" width="11.7109375" style="143" customWidth="1"/>
    <col min="3526" max="3767" width="7.28515625" style="143"/>
    <col min="3768" max="3768" width="7.28515625" style="143" customWidth="1"/>
    <col min="3769" max="3769" width="36.5703125" style="143" customWidth="1"/>
    <col min="3770" max="3770" width="0.85546875" style="143" customWidth="1"/>
    <col min="3771" max="3771" width="12.7109375" style="143" customWidth="1"/>
    <col min="3772" max="3772" width="0.85546875" style="143" customWidth="1"/>
    <col min="3773" max="3773" width="12.5703125" style="143" customWidth="1"/>
    <col min="3774" max="3774" width="0.85546875" style="143" customWidth="1"/>
    <col min="3775" max="3775" width="11.7109375" style="143" customWidth="1"/>
    <col min="3776" max="3776" width="0.85546875" style="143" customWidth="1"/>
    <col min="3777" max="3777" width="13.7109375" style="143" customWidth="1"/>
    <col min="3778" max="3779" width="1.140625" style="143" customWidth="1"/>
    <col min="3780" max="3780" width="7.28515625" style="143" customWidth="1"/>
    <col min="3781" max="3781" width="11.7109375" style="143" customWidth="1"/>
    <col min="3782" max="4023" width="7.28515625" style="143"/>
    <col min="4024" max="4024" width="7.28515625" style="143" customWidth="1"/>
    <col min="4025" max="4025" width="36.5703125" style="143" customWidth="1"/>
    <col min="4026" max="4026" width="0.85546875" style="143" customWidth="1"/>
    <col min="4027" max="4027" width="12.7109375" style="143" customWidth="1"/>
    <col min="4028" max="4028" width="0.85546875" style="143" customWidth="1"/>
    <col min="4029" max="4029" width="12.5703125" style="143" customWidth="1"/>
    <col min="4030" max="4030" width="0.85546875" style="143" customWidth="1"/>
    <col min="4031" max="4031" width="11.7109375" style="143" customWidth="1"/>
    <col min="4032" max="4032" width="0.85546875" style="143" customWidth="1"/>
    <col min="4033" max="4033" width="13.7109375" style="143" customWidth="1"/>
    <col min="4034" max="4035" width="1.140625" style="143" customWidth="1"/>
    <col min="4036" max="4036" width="7.28515625" style="143" customWidth="1"/>
    <col min="4037" max="4037" width="11.7109375" style="143" customWidth="1"/>
    <col min="4038" max="4279" width="7.28515625" style="143"/>
    <col min="4280" max="4280" width="7.28515625" style="143" customWidth="1"/>
    <col min="4281" max="4281" width="36.5703125" style="143" customWidth="1"/>
    <col min="4282" max="4282" width="0.85546875" style="143" customWidth="1"/>
    <col min="4283" max="4283" width="12.7109375" style="143" customWidth="1"/>
    <col min="4284" max="4284" width="0.85546875" style="143" customWidth="1"/>
    <col min="4285" max="4285" width="12.5703125" style="143" customWidth="1"/>
    <col min="4286" max="4286" width="0.85546875" style="143" customWidth="1"/>
    <col min="4287" max="4287" width="11.7109375" style="143" customWidth="1"/>
    <col min="4288" max="4288" width="0.85546875" style="143" customWidth="1"/>
    <col min="4289" max="4289" width="13.7109375" style="143" customWidth="1"/>
    <col min="4290" max="4291" width="1.140625" style="143" customWidth="1"/>
    <col min="4292" max="4292" width="7.28515625" style="143" customWidth="1"/>
    <col min="4293" max="4293" width="11.7109375" style="143" customWidth="1"/>
    <col min="4294" max="4535" width="7.28515625" style="143"/>
    <col min="4536" max="4536" width="7.28515625" style="143" customWidth="1"/>
    <col min="4537" max="4537" width="36.5703125" style="143" customWidth="1"/>
    <col min="4538" max="4538" width="0.85546875" style="143" customWidth="1"/>
    <col min="4539" max="4539" width="12.7109375" style="143" customWidth="1"/>
    <col min="4540" max="4540" width="0.85546875" style="143" customWidth="1"/>
    <col min="4541" max="4541" width="12.5703125" style="143" customWidth="1"/>
    <col min="4542" max="4542" width="0.85546875" style="143" customWidth="1"/>
    <col min="4543" max="4543" width="11.7109375" style="143" customWidth="1"/>
    <col min="4544" max="4544" width="0.85546875" style="143" customWidth="1"/>
    <col min="4545" max="4545" width="13.7109375" style="143" customWidth="1"/>
    <col min="4546" max="4547" width="1.140625" style="143" customWidth="1"/>
    <col min="4548" max="4548" width="7.28515625" style="143" customWidth="1"/>
    <col min="4549" max="4549" width="11.7109375" style="143" customWidth="1"/>
    <col min="4550" max="4791" width="7.28515625" style="143"/>
    <col min="4792" max="4792" width="7.28515625" style="143" customWidth="1"/>
    <col min="4793" max="4793" width="36.5703125" style="143" customWidth="1"/>
    <col min="4794" max="4794" width="0.85546875" style="143" customWidth="1"/>
    <col min="4795" max="4795" width="12.7109375" style="143" customWidth="1"/>
    <col min="4796" max="4796" width="0.85546875" style="143" customWidth="1"/>
    <col min="4797" max="4797" width="12.5703125" style="143" customWidth="1"/>
    <col min="4798" max="4798" width="0.85546875" style="143" customWidth="1"/>
    <col min="4799" max="4799" width="11.7109375" style="143" customWidth="1"/>
    <col min="4800" max="4800" width="0.85546875" style="143" customWidth="1"/>
    <col min="4801" max="4801" width="13.7109375" style="143" customWidth="1"/>
    <col min="4802" max="4803" width="1.140625" style="143" customWidth="1"/>
    <col min="4804" max="4804" width="7.28515625" style="143" customWidth="1"/>
    <col min="4805" max="4805" width="11.7109375" style="143" customWidth="1"/>
    <col min="4806" max="5047" width="7.28515625" style="143"/>
    <col min="5048" max="5048" width="7.28515625" style="143" customWidth="1"/>
    <col min="5049" max="5049" width="36.5703125" style="143" customWidth="1"/>
    <col min="5050" max="5050" width="0.85546875" style="143" customWidth="1"/>
    <col min="5051" max="5051" width="12.7109375" style="143" customWidth="1"/>
    <col min="5052" max="5052" width="0.85546875" style="143" customWidth="1"/>
    <col min="5053" max="5053" width="12.5703125" style="143" customWidth="1"/>
    <col min="5054" max="5054" width="0.85546875" style="143" customWidth="1"/>
    <col min="5055" max="5055" width="11.7109375" style="143" customWidth="1"/>
    <col min="5056" max="5056" width="0.85546875" style="143" customWidth="1"/>
    <col min="5057" max="5057" width="13.7109375" style="143" customWidth="1"/>
    <col min="5058" max="5059" width="1.140625" style="143" customWidth="1"/>
    <col min="5060" max="5060" width="7.28515625" style="143" customWidth="1"/>
    <col min="5061" max="5061" width="11.7109375" style="143" customWidth="1"/>
    <col min="5062" max="5303" width="7.28515625" style="143"/>
    <col min="5304" max="5304" width="7.28515625" style="143" customWidth="1"/>
    <col min="5305" max="5305" width="36.5703125" style="143" customWidth="1"/>
    <col min="5306" max="5306" width="0.85546875" style="143" customWidth="1"/>
    <col min="5307" max="5307" width="12.7109375" style="143" customWidth="1"/>
    <col min="5308" max="5308" width="0.85546875" style="143" customWidth="1"/>
    <col min="5309" max="5309" width="12.5703125" style="143" customWidth="1"/>
    <col min="5310" max="5310" width="0.85546875" style="143" customWidth="1"/>
    <col min="5311" max="5311" width="11.7109375" style="143" customWidth="1"/>
    <col min="5312" max="5312" width="0.85546875" style="143" customWidth="1"/>
    <col min="5313" max="5313" width="13.7109375" style="143" customWidth="1"/>
    <col min="5314" max="5315" width="1.140625" style="143" customWidth="1"/>
    <col min="5316" max="5316" width="7.28515625" style="143" customWidth="1"/>
    <col min="5317" max="5317" width="11.7109375" style="143" customWidth="1"/>
    <col min="5318" max="5559" width="7.28515625" style="143"/>
    <col min="5560" max="5560" width="7.28515625" style="143" customWidth="1"/>
    <col min="5561" max="5561" width="36.5703125" style="143" customWidth="1"/>
    <col min="5562" max="5562" width="0.85546875" style="143" customWidth="1"/>
    <col min="5563" max="5563" width="12.7109375" style="143" customWidth="1"/>
    <col min="5564" max="5564" width="0.85546875" style="143" customWidth="1"/>
    <col min="5565" max="5565" width="12.5703125" style="143" customWidth="1"/>
    <col min="5566" max="5566" width="0.85546875" style="143" customWidth="1"/>
    <col min="5567" max="5567" width="11.7109375" style="143" customWidth="1"/>
    <col min="5568" max="5568" width="0.85546875" style="143" customWidth="1"/>
    <col min="5569" max="5569" width="13.7109375" style="143" customWidth="1"/>
    <col min="5570" max="5571" width="1.140625" style="143" customWidth="1"/>
    <col min="5572" max="5572" width="7.28515625" style="143" customWidth="1"/>
    <col min="5573" max="5573" width="11.7109375" style="143" customWidth="1"/>
    <col min="5574" max="5815" width="7.28515625" style="143"/>
    <col min="5816" max="5816" width="7.28515625" style="143" customWidth="1"/>
    <col min="5817" max="5817" width="36.5703125" style="143" customWidth="1"/>
    <col min="5818" max="5818" width="0.85546875" style="143" customWidth="1"/>
    <col min="5819" max="5819" width="12.7109375" style="143" customWidth="1"/>
    <col min="5820" max="5820" width="0.85546875" style="143" customWidth="1"/>
    <col min="5821" max="5821" width="12.5703125" style="143" customWidth="1"/>
    <col min="5822" max="5822" width="0.85546875" style="143" customWidth="1"/>
    <col min="5823" max="5823" width="11.7109375" style="143" customWidth="1"/>
    <col min="5824" max="5824" width="0.85546875" style="143" customWidth="1"/>
    <col min="5825" max="5825" width="13.7109375" style="143" customWidth="1"/>
    <col min="5826" max="5827" width="1.140625" style="143" customWidth="1"/>
    <col min="5828" max="5828" width="7.28515625" style="143" customWidth="1"/>
    <col min="5829" max="5829" width="11.7109375" style="143" customWidth="1"/>
    <col min="5830" max="6071" width="7.28515625" style="143"/>
    <col min="6072" max="6072" width="7.28515625" style="143" customWidth="1"/>
    <col min="6073" max="6073" width="36.5703125" style="143" customWidth="1"/>
    <col min="6074" max="6074" width="0.85546875" style="143" customWidth="1"/>
    <col min="6075" max="6075" width="12.7109375" style="143" customWidth="1"/>
    <col min="6076" max="6076" width="0.85546875" style="143" customWidth="1"/>
    <col min="6077" max="6077" width="12.5703125" style="143" customWidth="1"/>
    <col min="6078" max="6078" width="0.85546875" style="143" customWidth="1"/>
    <col min="6079" max="6079" width="11.7109375" style="143" customWidth="1"/>
    <col min="6080" max="6080" width="0.85546875" style="143" customWidth="1"/>
    <col min="6081" max="6081" width="13.7109375" style="143" customWidth="1"/>
    <col min="6082" max="6083" width="1.140625" style="143" customWidth="1"/>
    <col min="6084" max="6084" width="7.28515625" style="143" customWidth="1"/>
    <col min="6085" max="6085" width="11.7109375" style="143" customWidth="1"/>
    <col min="6086" max="6327" width="7.28515625" style="143"/>
    <col min="6328" max="6328" width="7.28515625" style="143" customWidth="1"/>
    <col min="6329" max="6329" width="36.5703125" style="143" customWidth="1"/>
    <col min="6330" max="6330" width="0.85546875" style="143" customWidth="1"/>
    <col min="6331" max="6331" width="12.7109375" style="143" customWidth="1"/>
    <col min="6332" max="6332" width="0.85546875" style="143" customWidth="1"/>
    <col min="6333" max="6333" width="12.5703125" style="143" customWidth="1"/>
    <col min="6334" max="6334" width="0.85546875" style="143" customWidth="1"/>
    <col min="6335" max="6335" width="11.7109375" style="143" customWidth="1"/>
    <col min="6336" max="6336" width="0.85546875" style="143" customWidth="1"/>
    <col min="6337" max="6337" width="13.7109375" style="143" customWidth="1"/>
    <col min="6338" max="6339" width="1.140625" style="143" customWidth="1"/>
    <col min="6340" max="6340" width="7.28515625" style="143" customWidth="1"/>
    <col min="6341" max="6341" width="11.7109375" style="143" customWidth="1"/>
    <col min="6342" max="6583" width="7.28515625" style="143"/>
    <col min="6584" max="6584" width="7.28515625" style="143" customWidth="1"/>
    <col min="6585" max="6585" width="36.5703125" style="143" customWidth="1"/>
    <col min="6586" max="6586" width="0.85546875" style="143" customWidth="1"/>
    <col min="6587" max="6587" width="12.7109375" style="143" customWidth="1"/>
    <col min="6588" max="6588" width="0.85546875" style="143" customWidth="1"/>
    <col min="6589" max="6589" width="12.5703125" style="143" customWidth="1"/>
    <col min="6590" max="6590" width="0.85546875" style="143" customWidth="1"/>
    <col min="6591" max="6591" width="11.7109375" style="143" customWidth="1"/>
    <col min="6592" max="6592" width="0.85546875" style="143" customWidth="1"/>
    <col min="6593" max="6593" width="13.7109375" style="143" customWidth="1"/>
    <col min="6594" max="6595" width="1.140625" style="143" customWidth="1"/>
    <col min="6596" max="6596" width="7.28515625" style="143" customWidth="1"/>
    <col min="6597" max="6597" width="11.7109375" style="143" customWidth="1"/>
    <col min="6598" max="6839" width="7.28515625" style="143"/>
    <col min="6840" max="6840" width="7.28515625" style="143" customWidth="1"/>
    <col min="6841" max="6841" width="36.5703125" style="143" customWidth="1"/>
    <col min="6842" max="6842" width="0.85546875" style="143" customWidth="1"/>
    <col min="6843" max="6843" width="12.7109375" style="143" customWidth="1"/>
    <col min="6844" max="6844" width="0.85546875" style="143" customWidth="1"/>
    <col min="6845" max="6845" width="12.5703125" style="143" customWidth="1"/>
    <col min="6846" max="6846" width="0.85546875" style="143" customWidth="1"/>
    <col min="6847" max="6847" width="11.7109375" style="143" customWidth="1"/>
    <col min="6848" max="6848" width="0.85546875" style="143" customWidth="1"/>
    <col min="6849" max="6849" width="13.7109375" style="143" customWidth="1"/>
    <col min="6850" max="6851" width="1.140625" style="143" customWidth="1"/>
    <col min="6852" max="6852" width="7.28515625" style="143" customWidth="1"/>
    <col min="6853" max="6853" width="11.7109375" style="143" customWidth="1"/>
    <col min="6854" max="7095" width="7.28515625" style="143"/>
    <col min="7096" max="7096" width="7.28515625" style="143" customWidth="1"/>
    <col min="7097" max="7097" width="36.5703125" style="143" customWidth="1"/>
    <col min="7098" max="7098" width="0.85546875" style="143" customWidth="1"/>
    <col min="7099" max="7099" width="12.7109375" style="143" customWidth="1"/>
    <col min="7100" max="7100" width="0.85546875" style="143" customWidth="1"/>
    <col min="7101" max="7101" width="12.5703125" style="143" customWidth="1"/>
    <col min="7102" max="7102" width="0.85546875" style="143" customWidth="1"/>
    <col min="7103" max="7103" width="11.7109375" style="143" customWidth="1"/>
    <col min="7104" max="7104" width="0.85546875" style="143" customWidth="1"/>
    <col min="7105" max="7105" width="13.7109375" style="143" customWidth="1"/>
    <col min="7106" max="7107" width="1.140625" style="143" customWidth="1"/>
    <col min="7108" max="7108" width="7.28515625" style="143" customWidth="1"/>
    <col min="7109" max="7109" width="11.7109375" style="143" customWidth="1"/>
    <col min="7110" max="7351" width="7.28515625" style="143"/>
    <col min="7352" max="7352" width="7.28515625" style="143" customWidth="1"/>
    <col min="7353" max="7353" width="36.5703125" style="143" customWidth="1"/>
    <col min="7354" max="7354" width="0.85546875" style="143" customWidth="1"/>
    <col min="7355" max="7355" width="12.7109375" style="143" customWidth="1"/>
    <col min="7356" max="7356" width="0.85546875" style="143" customWidth="1"/>
    <col min="7357" max="7357" width="12.5703125" style="143" customWidth="1"/>
    <col min="7358" max="7358" width="0.85546875" style="143" customWidth="1"/>
    <col min="7359" max="7359" width="11.7109375" style="143" customWidth="1"/>
    <col min="7360" max="7360" width="0.85546875" style="143" customWidth="1"/>
    <col min="7361" max="7361" width="13.7109375" style="143" customWidth="1"/>
    <col min="7362" max="7363" width="1.140625" style="143" customWidth="1"/>
    <col min="7364" max="7364" width="7.28515625" style="143" customWidth="1"/>
    <col min="7365" max="7365" width="11.7109375" style="143" customWidth="1"/>
    <col min="7366" max="7607" width="7.28515625" style="143"/>
    <col min="7608" max="7608" width="7.28515625" style="143" customWidth="1"/>
    <col min="7609" max="7609" width="36.5703125" style="143" customWidth="1"/>
    <col min="7610" max="7610" width="0.85546875" style="143" customWidth="1"/>
    <col min="7611" max="7611" width="12.7109375" style="143" customWidth="1"/>
    <col min="7612" max="7612" width="0.85546875" style="143" customWidth="1"/>
    <col min="7613" max="7613" width="12.5703125" style="143" customWidth="1"/>
    <col min="7614" max="7614" width="0.85546875" style="143" customWidth="1"/>
    <col min="7615" max="7615" width="11.7109375" style="143" customWidth="1"/>
    <col min="7616" max="7616" width="0.85546875" style="143" customWidth="1"/>
    <col min="7617" max="7617" width="13.7109375" style="143" customWidth="1"/>
    <col min="7618" max="7619" width="1.140625" style="143" customWidth="1"/>
    <col min="7620" max="7620" width="7.28515625" style="143" customWidth="1"/>
    <col min="7621" max="7621" width="11.7109375" style="143" customWidth="1"/>
    <col min="7622" max="7863" width="7.28515625" style="143"/>
    <col min="7864" max="7864" width="7.28515625" style="143" customWidth="1"/>
    <col min="7865" max="7865" width="36.5703125" style="143" customWidth="1"/>
    <col min="7866" max="7866" width="0.85546875" style="143" customWidth="1"/>
    <col min="7867" max="7867" width="12.7109375" style="143" customWidth="1"/>
    <col min="7868" max="7868" width="0.85546875" style="143" customWidth="1"/>
    <col min="7869" max="7869" width="12.5703125" style="143" customWidth="1"/>
    <col min="7870" max="7870" width="0.85546875" style="143" customWidth="1"/>
    <col min="7871" max="7871" width="11.7109375" style="143" customWidth="1"/>
    <col min="7872" max="7872" width="0.85546875" style="143" customWidth="1"/>
    <col min="7873" max="7873" width="13.7109375" style="143" customWidth="1"/>
    <col min="7874" max="7875" width="1.140625" style="143" customWidth="1"/>
    <col min="7876" max="7876" width="7.28515625" style="143" customWidth="1"/>
    <col min="7877" max="7877" width="11.7109375" style="143" customWidth="1"/>
    <col min="7878" max="8119" width="7.28515625" style="143"/>
    <col min="8120" max="8120" width="7.28515625" style="143" customWidth="1"/>
    <col min="8121" max="8121" width="36.5703125" style="143" customWidth="1"/>
    <col min="8122" max="8122" width="0.85546875" style="143" customWidth="1"/>
    <col min="8123" max="8123" width="12.7109375" style="143" customWidth="1"/>
    <col min="8124" max="8124" width="0.85546875" style="143" customWidth="1"/>
    <col min="8125" max="8125" width="12.5703125" style="143" customWidth="1"/>
    <col min="8126" max="8126" width="0.85546875" style="143" customWidth="1"/>
    <col min="8127" max="8127" width="11.7109375" style="143" customWidth="1"/>
    <col min="8128" max="8128" width="0.85546875" style="143" customWidth="1"/>
    <col min="8129" max="8129" width="13.7109375" style="143" customWidth="1"/>
    <col min="8130" max="8131" width="1.140625" style="143" customWidth="1"/>
    <col min="8132" max="8132" width="7.28515625" style="143" customWidth="1"/>
    <col min="8133" max="8133" width="11.7109375" style="143" customWidth="1"/>
    <col min="8134" max="8375" width="7.28515625" style="143"/>
    <col min="8376" max="8376" width="7.28515625" style="143" customWidth="1"/>
    <col min="8377" max="8377" width="36.5703125" style="143" customWidth="1"/>
    <col min="8378" max="8378" width="0.85546875" style="143" customWidth="1"/>
    <col min="8379" max="8379" width="12.7109375" style="143" customWidth="1"/>
    <col min="8380" max="8380" width="0.85546875" style="143" customWidth="1"/>
    <col min="8381" max="8381" width="12.5703125" style="143" customWidth="1"/>
    <col min="8382" max="8382" width="0.85546875" style="143" customWidth="1"/>
    <col min="8383" max="8383" width="11.7109375" style="143" customWidth="1"/>
    <col min="8384" max="8384" width="0.85546875" style="143" customWidth="1"/>
    <col min="8385" max="8385" width="13.7109375" style="143" customWidth="1"/>
    <col min="8386" max="8387" width="1.140625" style="143" customWidth="1"/>
    <col min="8388" max="8388" width="7.28515625" style="143" customWidth="1"/>
    <col min="8389" max="8389" width="11.7109375" style="143" customWidth="1"/>
    <col min="8390" max="8631" width="7.28515625" style="143"/>
    <col min="8632" max="8632" width="7.28515625" style="143" customWidth="1"/>
    <col min="8633" max="8633" width="36.5703125" style="143" customWidth="1"/>
    <col min="8634" max="8634" width="0.85546875" style="143" customWidth="1"/>
    <col min="8635" max="8635" width="12.7109375" style="143" customWidth="1"/>
    <col min="8636" max="8636" width="0.85546875" style="143" customWidth="1"/>
    <col min="8637" max="8637" width="12.5703125" style="143" customWidth="1"/>
    <col min="8638" max="8638" width="0.85546875" style="143" customWidth="1"/>
    <col min="8639" max="8639" width="11.7109375" style="143" customWidth="1"/>
    <col min="8640" max="8640" width="0.85546875" style="143" customWidth="1"/>
    <col min="8641" max="8641" width="13.7109375" style="143" customWidth="1"/>
    <col min="8642" max="8643" width="1.140625" style="143" customWidth="1"/>
    <col min="8644" max="8644" width="7.28515625" style="143" customWidth="1"/>
    <col min="8645" max="8645" width="11.7109375" style="143" customWidth="1"/>
    <col min="8646" max="8887" width="7.28515625" style="143"/>
    <col min="8888" max="8888" width="7.28515625" style="143" customWidth="1"/>
    <col min="8889" max="8889" width="36.5703125" style="143" customWidth="1"/>
    <col min="8890" max="8890" width="0.85546875" style="143" customWidth="1"/>
    <col min="8891" max="8891" width="12.7109375" style="143" customWidth="1"/>
    <col min="8892" max="8892" width="0.85546875" style="143" customWidth="1"/>
    <col min="8893" max="8893" width="12.5703125" style="143" customWidth="1"/>
    <col min="8894" max="8894" width="0.85546875" style="143" customWidth="1"/>
    <col min="8895" max="8895" width="11.7109375" style="143" customWidth="1"/>
    <col min="8896" max="8896" width="0.85546875" style="143" customWidth="1"/>
    <col min="8897" max="8897" width="13.7109375" style="143" customWidth="1"/>
    <col min="8898" max="8899" width="1.140625" style="143" customWidth="1"/>
    <col min="8900" max="8900" width="7.28515625" style="143" customWidth="1"/>
    <col min="8901" max="8901" width="11.7109375" style="143" customWidth="1"/>
    <col min="8902" max="9143" width="7.28515625" style="143"/>
    <col min="9144" max="9144" width="7.28515625" style="143" customWidth="1"/>
    <col min="9145" max="9145" width="36.5703125" style="143" customWidth="1"/>
    <col min="9146" max="9146" width="0.85546875" style="143" customWidth="1"/>
    <col min="9147" max="9147" width="12.7109375" style="143" customWidth="1"/>
    <col min="9148" max="9148" width="0.85546875" style="143" customWidth="1"/>
    <col min="9149" max="9149" width="12.5703125" style="143" customWidth="1"/>
    <col min="9150" max="9150" width="0.85546875" style="143" customWidth="1"/>
    <col min="9151" max="9151" width="11.7109375" style="143" customWidth="1"/>
    <col min="9152" max="9152" width="0.85546875" style="143" customWidth="1"/>
    <col min="9153" max="9153" width="13.7109375" style="143" customWidth="1"/>
    <col min="9154" max="9155" width="1.140625" style="143" customWidth="1"/>
    <col min="9156" max="9156" width="7.28515625" style="143" customWidth="1"/>
    <col min="9157" max="9157" width="11.7109375" style="143" customWidth="1"/>
    <col min="9158" max="9399" width="7.28515625" style="143"/>
    <col min="9400" max="9400" width="7.28515625" style="143" customWidth="1"/>
    <col min="9401" max="9401" width="36.5703125" style="143" customWidth="1"/>
    <col min="9402" max="9402" width="0.85546875" style="143" customWidth="1"/>
    <col min="9403" max="9403" width="12.7109375" style="143" customWidth="1"/>
    <col min="9404" max="9404" width="0.85546875" style="143" customWidth="1"/>
    <col min="9405" max="9405" width="12.5703125" style="143" customWidth="1"/>
    <col min="9406" max="9406" width="0.85546875" style="143" customWidth="1"/>
    <col min="9407" max="9407" width="11.7109375" style="143" customWidth="1"/>
    <col min="9408" max="9408" width="0.85546875" style="143" customWidth="1"/>
    <col min="9409" max="9409" width="13.7109375" style="143" customWidth="1"/>
    <col min="9410" max="9411" width="1.140625" style="143" customWidth="1"/>
    <col min="9412" max="9412" width="7.28515625" style="143" customWidth="1"/>
    <col min="9413" max="9413" width="11.7109375" style="143" customWidth="1"/>
    <col min="9414" max="9655" width="7.28515625" style="143"/>
    <col min="9656" max="9656" width="7.28515625" style="143" customWidth="1"/>
    <col min="9657" max="9657" width="36.5703125" style="143" customWidth="1"/>
    <col min="9658" max="9658" width="0.85546875" style="143" customWidth="1"/>
    <col min="9659" max="9659" width="12.7109375" style="143" customWidth="1"/>
    <col min="9660" max="9660" width="0.85546875" style="143" customWidth="1"/>
    <col min="9661" max="9661" width="12.5703125" style="143" customWidth="1"/>
    <col min="9662" max="9662" width="0.85546875" style="143" customWidth="1"/>
    <col min="9663" max="9663" width="11.7109375" style="143" customWidth="1"/>
    <col min="9664" max="9664" width="0.85546875" style="143" customWidth="1"/>
    <col min="9665" max="9665" width="13.7109375" style="143" customWidth="1"/>
    <col min="9666" max="9667" width="1.140625" style="143" customWidth="1"/>
    <col min="9668" max="9668" width="7.28515625" style="143" customWidth="1"/>
    <col min="9669" max="9669" width="11.7109375" style="143" customWidth="1"/>
    <col min="9670" max="9911" width="7.28515625" style="143"/>
    <col min="9912" max="9912" width="7.28515625" style="143" customWidth="1"/>
    <col min="9913" max="9913" width="36.5703125" style="143" customWidth="1"/>
    <col min="9914" max="9914" width="0.85546875" style="143" customWidth="1"/>
    <col min="9915" max="9915" width="12.7109375" style="143" customWidth="1"/>
    <col min="9916" max="9916" width="0.85546875" style="143" customWidth="1"/>
    <col min="9917" max="9917" width="12.5703125" style="143" customWidth="1"/>
    <col min="9918" max="9918" width="0.85546875" style="143" customWidth="1"/>
    <col min="9919" max="9919" width="11.7109375" style="143" customWidth="1"/>
    <col min="9920" max="9920" width="0.85546875" style="143" customWidth="1"/>
    <col min="9921" max="9921" width="13.7109375" style="143" customWidth="1"/>
    <col min="9922" max="9923" width="1.140625" style="143" customWidth="1"/>
    <col min="9924" max="9924" width="7.28515625" style="143" customWidth="1"/>
    <col min="9925" max="9925" width="11.7109375" style="143" customWidth="1"/>
    <col min="9926" max="10167" width="7.28515625" style="143"/>
    <col min="10168" max="10168" width="7.28515625" style="143" customWidth="1"/>
    <col min="10169" max="10169" width="36.5703125" style="143" customWidth="1"/>
    <col min="10170" max="10170" width="0.85546875" style="143" customWidth="1"/>
    <col min="10171" max="10171" width="12.7109375" style="143" customWidth="1"/>
    <col min="10172" max="10172" width="0.85546875" style="143" customWidth="1"/>
    <col min="10173" max="10173" width="12.5703125" style="143" customWidth="1"/>
    <col min="10174" max="10174" width="0.85546875" style="143" customWidth="1"/>
    <col min="10175" max="10175" width="11.7109375" style="143" customWidth="1"/>
    <col min="10176" max="10176" width="0.85546875" style="143" customWidth="1"/>
    <col min="10177" max="10177" width="13.7109375" style="143" customWidth="1"/>
    <col min="10178" max="10179" width="1.140625" style="143" customWidth="1"/>
    <col min="10180" max="10180" width="7.28515625" style="143" customWidth="1"/>
    <col min="10181" max="10181" width="11.7109375" style="143" customWidth="1"/>
    <col min="10182" max="10423" width="7.28515625" style="143"/>
    <col min="10424" max="10424" width="7.28515625" style="143" customWidth="1"/>
    <col min="10425" max="10425" width="36.5703125" style="143" customWidth="1"/>
    <col min="10426" max="10426" width="0.85546875" style="143" customWidth="1"/>
    <col min="10427" max="10427" width="12.7109375" style="143" customWidth="1"/>
    <col min="10428" max="10428" width="0.85546875" style="143" customWidth="1"/>
    <col min="10429" max="10429" width="12.5703125" style="143" customWidth="1"/>
    <col min="10430" max="10430" width="0.85546875" style="143" customWidth="1"/>
    <col min="10431" max="10431" width="11.7109375" style="143" customWidth="1"/>
    <col min="10432" max="10432" width="0.85546875" style="143" customWidth="1"/>
    <col min="10433" max="10433" width="13.7109375" style="143" customWidth="1"/>
    <col min="10434" max="10435" width="1.140625" style="143" customWidth="1"/>
    <col min="10436" max="10436" width="7.28515625" style="143" customWidth="1"/>
    <col min="10437" max="10437" width="11.7109375" style="143" customWidth="1"/>
    <col min="10438" max="10679" width="7.28515625" style="143"/>
    <col min="10680" max="10680" width="7.28515625" style="143" customWidth="1"/>
    <col min="10681" max="10681" width="36.5703125" style="143" customWidth="1"/>
    <col min="10682" max="10682" width="0.85546875" style="143" customWidth="1"/>
    <col min="10683" max="10683" width="12.7109375" style="143" customWidth="1"/>
    <col min="10684" max="10684" width="0.85546875" style="143" customWidth="1"/>
    <col min="10685" max="10685" width="12.5703125" style="143" customWidth="1"/>
    <col min="10686" max="10686" width="0.85546875" style="143" customWidth="1"/>
    <col min="10687" max="10687" width="11.7109375" style="143" customWidth="1"/>
    <col min="10688" max="10688" width="0.85546875" style="143" customWidth="1"/>
    <col min="10689" max="10689" width="13.7109375" style="143" customWidth="1"/>
    <col min="10690" max="10691" width="1.140625" style="143" customWidth="1"/>
    <col min="10692" max="10692" width="7.28515625" style="143" customWidth="1"/>
    <col min="10693" max="10693" width="11.7109375" style="143" customWidth="1"/>
    <col min="10694" max="10935" width="7.28515625" style="143"/>
    <col min="10936" max="10936" width="7.28515625" style="143" customWidth="1"/>
    <col min="10937" max="10937" width="36.5703125" style="143" customWidth="1"/>
    <col min="10938" max="10938" width="0.85546875" style="143" customWidth="1"/>
    <col min="10939" max="10939" width="12.7109375" style="143" customWidth="1"/>
    <col min="10940" max="10940" width="0.85546875" style="143" customWidth="1"/>
    <col min="10941" max="10941" width="12.5703125" style="143" customWidth="1"/>
    <col min="10942" max="10942" width="0.85546875" style="143" customWidth="1"/>
    <col min="10943" max="10943" width="11.7109375" style="143" customWidth="1"/>
    <col min="10944" max="10944" width="0.85546875" style="143" customWidth="1"/>
    <col min="10945" max="10945" width="13.7109375" style="143" customWidth="1"/>
    <col min="10946" max="10947" width="1.140625" style="143" customWidth="1"/>
    <col min="10948" max="10948" width="7.28515625" style="143" customWidth="1"/>
    <col min="10949" max="10949" width="11.7109375" style="143" customWidth="1"/>
    <col min="10950" max="11191" width="7.28515625" style="143"/>
    <col min="11192" max="11192" width="7.28515625" style="143" customWidth="1"/>
    <col min="11193" max="11193" width="36.5703125" style="143" customWidth="1"/>
    <col min="11194" max="11194" width="0.85546875" style="143" customWidth="1"/>
    <col min="11195" max="11195" width="12.7109375" style="143" customWidth="1"/>
    <col min="11196" max="11196" width="0.85546875" style="143" customWidth="1"/>
    <col min="11197" max="11197" width="12.5703125" style="143" customWidth="1"/>
    <col min="11198" max="11198" width="0.85546875" style="143" customWidth="1"/>
    <col min="11199" max="11199" width="11.7109375" style="143" customWidth="1"/>
    <col min="11200" max="11200" width="0.85546875" style="143" customWidth="1"/>
    <col min="11201" max="11201" width="13.7109375" style="143" customWidth="1"/>
    <col min="11202" max="11203" width="1.140625" style="143" customWidth="1"/>
    <col min="11204" max="11204" width="7.28515625" style="143" customWidth="1"/>
    <col min="11205" max="11205" width="11.7109375" style="143" customWidth="1"/>
    <col min="11206" max="11447" width="7.28515625" style="143"/>
    <col min="11448" max="11448" width="7.28515625" style="143" customWidth="1"/>
    <col min="11449" max="11449" width="36.5703125" style="143" customWidth="1"/>
    <col min="11450" max="11450" width="0.85546875" style="143" customWidth="1"/>
    <col min="11451" max="11451" width="12.7109375" style="143" customWidth="1"/>
    <col min="11452" max="11452" width="0.85546875" style="143" customWidth="1"/>
    <col min="11453" max="11453" width="12.5703125" style="143" customWidth="1"/>
    <col min="11454" max="11454" width="0.85546875" style="143" customWidth="1"/>
    <col min="11455" max="11455" width="11.7109375" style="143" customWidth="1"/>
    <col min="11456" max="11456" width="0.85546875" style="143" customWidth="1"/>
    <col min="11457" max="11457" width="13.7109375" style="143" customWidth="1"/>
    <col min="11458" max="11459" width="1.140625" style="143" customWidth="1"/>
    <col min="11460" max="11460" width="7.28515625" style="143" customWidth="1"/>
    <col min="11461" max="11461" width="11.7109375" style="143" customWidth="1"/>
    <col min="11462" max="11703" width="7.28515625" style="143"/>
    <col min="11704" max="11704" width="7.28515625" style="143" customWidth="1"/>
    <col min="11705" max="11705" width="36.5703125" style="143" customWidth="1"/>
    <col min="11706" max="11706" width="0.85546875" style="143" customWidth="1"/>
    <col min="11707" max="11707" width="12.7109375" style="143" customWidth="1"/>
    <col min="11708" max="11708" width="0.85546875" style="143" customWidth="1"/>
    <col min="11709" max="11709" width="12.5703125" style="143" customWidth="1"/>
    <col min="11710" max="11710" width="0.85546875" style="143" customWidth="1"/>
    <col min="11711" max="11711" width="11.7109375" style="143" customWidth="1"/>
    <col min="11712" max="11712" width="0.85546875" style="143" customWidth="1"/>
    <col min="11713" max="11713" width="13.7109375" style="143" customWidth="1"/>
    <col min="11714" max="11715" width="1.140625" style="143" customWidth="1"/>
    <col min="11716" max="11716" width="7.28515625" style="143" customWidth="1"/>
    <col min="11717" max="11717" width="11.7109375" style="143" customWidth="1"/>
    <col min="11718" max="11959" width="7.28515625" style="143"/>
    <col min="11960" max="11960" width="7.28515625" style="143" customWidth="1"/>
    <col min="11961" max="11961" width="36.5703125" style="143" customWidth="1"/>
    <col min="11962" max="11962" width="0.85546875" style="143" customWidth="1"/>
    <col min="11963" max="11963" width="12.7109375" style="143" customWidth="1"/>
    <col min="11964" max="11964" width="0.85546875" style="143" customWidth="1"/>
    <col min="11965" max="11965" width="12.5703125" style="143" customWidth="1"/>
    <col min="11966" max="11966" width="0.85546875" style="143" customWidth="1"/>
    <col min="11967" max="11967" width="11.7109375" style="143" customWidth="1"/>
    <col min="11968" max="11968" width="0.85546875" style="143" customWidth="1"/>
    <col min="11969" max="11969" width="13.7109375" style="143" customWidth="1"/>
    <col min="11970" max="11971" width="1.140625" style="143" customWidth="1"/>
    <col min="11972" max="11972" width="7.28515625" style="143" customWidth="1"/>
    <col min="11973" max="11973" width="11.7109375" style="143" customWidth="1"/>
    <col min="11974" max="12215" width="7.28515625" style="143"/>
    <col min="12216" max="12216" width="7.28515625" style="143" customWidth="1"/>
    <col min="12217" max="12217" width="36.5703125" style="143" customWidth="1"/>
    <col min="12218" max="12218" width="0.85546875" style="143" customWidth="1"/>
    <col min="12219" max="12219" width="12.7109375" style="143" customWidth="1"/>
    <col min="12220" max="12220" width="0.85546875" style="143" customWidth="1"/>
    <col min="12221" max="12221" width="12.5703125" style="143" customWidth="1"/>
    <col min="12222" max="12222" width="0.85546875" style="143" customWidth="1"/>
    <col min="12223" max="12223" width="11.7109375" style="143" customWidth="1"/>
    <col min="12224" max="12224" width="0.85546875" style="143" customWidth="1"/>
    <col min="12225" max="12225" width="13.7109375" style="143" customWidth="1"/>
    <col min="12226" max="12227" width="1.140625" style="143" customWidth="1"/>
    <col min="12228" max="12228" width="7.28515625" style="143" customWidth="1"/>
    <col min="12229" max="12229" width="11.7109375" style="143" customWidth="1"/>
    <col min="12230" max="12471" width="7.28515625" style="143"/>
    <col min="12472" max="12472" width="7.28515625" style="143" customWidth="1"/>
    <col min="12473" max="12473" width="36.5703125" style="143" customWidth="1"/>
    <col min="12474" max="12474" width="0.85546875" style="143" customWidth="1"/>
    <col min="12475" max="12475" width="12.7109375" style="143" customWidth="1"/>
    <col min="12476" max="12476" width="0.85546875" style="143" customWidth="1"/>
    <col min="12477" max="12477" width="12.5703125" style="143" customWidth="1"/>
    <col min="12478" max="12478" width="0.85546875" style="143" customWidth="1"/>
    <col min="12479" max="12479" width="11.7109375" style="143" customWidth="1"/>
    <col min="12480" max="12480" width="0.85546875" style="143" customWidth="1"/>
    <col min="12481" max="12481" width="13.7109375" style="143" customWidth="1"/>
    <col min="12482" max="12483" width="1.140625" style="143" customWidth="1"/>
    <col min="12484" max="12484" width="7.28515625" style="143" customWidth="1"/>
    <col min="12485" max="12485" width="11.7109375" style="143" customWidth="1"/>
    <col min="12486" max="12727" width="7.28515625" style="143"/>
    <col min="12728" max="12728" width="7.28515625" style="143" customWidth="1"/>
    <col min="12729" max="12729" width="36.5703125" style="143" customWidth="1"/>
    <col min="12730" max="12730" width="0.85546875" style="143" customWidth="1"/>
    <col min="12731" max="12731" width="12.7109375" style="143" customWidth="1"/>
    <col min="12732" max="12732" width="0.85546875" style="143" customWidth="1"/>
    <col min="12733" max="12733" width="12.5703125" style="143" customWidth="1"/>
    <col min="12734" max="12734" width="0.85546875" style="143" customWidth="1"/>
    <col min="12735" max="12735" width="11.7109375" style="143" customWidth="1"/>
    <col min="12736" max="12736" width="0.85546875" style="143" customWidth="1"/>
    <col min="12737" max="12737" width="13.7109375" style="143" customWidth="1"/>
    <col min="12738" max="12739" width="1.140625" style="143" customWidth="1"/>
    <col min="12740" max="12740" width="7.28515625" style="143" customWidth="1"/>
    <col min="12741" max="12741" width="11.7109375" style="143" customWidth="1"/>
    <col min="12742" max="12983" width="7.28515625" style="143"/>
    <col min="12984" max="12984" width="7.28515625" style="143" customWidth="1"/>
    <col min="12985" max="12985" width="36.5703125" style="143" customWidth="1"/>
    <col min="12986" max="12986" width="0.85546875" style="143" customWidth="1"/>
    <col min="12987" max="12987" width="12.7109375" style="143" customWidth="1"/>
    <col min="12988" max="12988" width="0.85546875" style="143" customWidth="1"/>
    <col min="12989" max="12989" width="12.5703125" style="143" customWidth="1"/>
    <col min="12990" max="12990" width="0.85546875" style="143" customWidth="1"/>
    <col min="12991" max="12991" width="11.7109375" style="143" customWidth="1"/>
    <col min="12992" max="12992" width="0.85546875" style="143" customWidth="1"/>
    <col min="12993" max="12993" width="13.7109375" style="143" customWidth="1"/>
    <col min="12994" max="12995" width="1.140625" style="143" customWidth="1"/>
    <col min="12996" max="12996" width="7.28515625" style="143" customWidth="1"/>
    <col min="12997" max="12997" width="11.7109375" style="143" customWidth="1"/>
    <col min="12998" max="13239" width="7.28515625" style="143"/>
    <col min="13240" max="13240" width="7.28515625" style="143" customWidth="1"/>
    <col min="13241" max="13241" width="36.5703125" style="143" customWidth="1"/>
    <col min="13242" max="13242" width="0.85546875" style="143" customWidth="1"/>
    <col min="13243" max="13243" width="12.7109375" style="143" customWidth="1"/>
    <col min="13244" max="13244" width="0.85546875" style="143" customWidth="1"/>
    <col min="13245" max="13245" width="12.5703125" style="143" customWidth="1"/>
    <col min="13246" max="13246" width="0.85546875" style="143" customWidth="1"/>
    <col min="13247" max="13247" width="11.7109375" style="143" customWidth="1"/>
    <col min="13248" max="13248" width="0.85546875" style="143" customWidth="1"/>
    <col min="13249" max="13249" width="13.7109375" style="143" customWidth="1"/>
    <col min="13250" max="13251" width="1.140625" style="143" customWidth="1"/>
    <col min="13252" max="13252" width="7.28515625" style="143" customWidth="1"/>
    <col min="13253" max="13253" width="11.7109375" style="143" customWidth="1"/>
    <col min="13254" max="13495" width="7.28515625" style="143"/>
    <col min="13496" max="13496" width="7.28515625" style="143" customWidth="1"/>
    <col min="13497" max="13497" width="36.5703125" style="143" customWidth="1"/>
    <col min="13498" max="13498" width="0.85546875" style="143" customWidth="1"/>
    <col min="13499" max="13499" width="12.7109375" style="143" customWidth="1"/>
    <col min="13500" max="13500" width="0.85546875" style="143" customWidth="1"/>
    <col min="13501" max="13501" width="12.5703125" style="143" customWidth="1"/>
    <col min="13502" max="13502" width="0.85546875" style="143" customWidth="1"/>
    <col min="13503" max="13503" width="11.7109375" style="143" customWidth="1"/>
    <col min="13504" max="13504" width="0.85546875" style="143" customWidth="1"/>
    <col min="13505" max="13505" width="13.7109375" style="143" customWidth="1"/>
    <col min="13506" max="13507" width="1.140625" style="143" customWidth="1"/>
    <col min="13508" max="13508" width="7.28515625" style="143" customWidth="1"/>
    <col min="13509" max="13509" width="11.7109375" style="143" customWidth="1"/>
    <col min="13510" max="13751" width="7.28515625" style="143"/>
    <col min="13752" max="13752" width="7.28515625" style="143" customWidth="1"/>
    <col min="13753" max="13753" width="36.5703125" style="143" customWidth="1"/>
    <col min="13754" max="13754" width="0.85546875" style="143" customWidth="1"/>
    <col min="13755" max="13755" width="12.7109375" style="143" customWidth="1"/>
    <col min="13756" max="13756" width="0.85546875" style="143" customWidth="1"/>
    <col min="13757" max="13757" width="12.5703125" style="143" customWidth="1"/>
    <col min="13758" max="13758" width="0.85546875" style="143" customWidth="1"/>
    <col min="13759" max="13759" width="11.7109375" style="143" customWidth="1"/>
    <col min="13760" max="13760" width="0.85546875" style="143" customWidth="1"/>
    <col min="13761" max="13761" width="13.7109375" style="143" customWidth="1"/>
    <col min="13762" max="13763" width="1.140625" style="143" customWidth="1"/>
    <col min="13764" max="13764" width="7.28515625" style="143" customWidth="1"/>
    <col min="13765" max="13765" width="11.7109375" style="143" customWidth="1"/>
    <col min="13766" max="14007" width="7.28515625" style="143"/>
    <col min="14008" max="14008" width="7.28515625" style="143" customWidth="1"/>
    <col min="14009" max="14009" width="36.5703125" style="143" customWidth="1"/>
    <col min="14010" max="14010" width="0.85546875" style="143" customWidth="1"/>
    <col min="14011" max="14011" width="12.7109375" style="143" customWidth="1"/>
    <col min="14012" max="14012" width="0.85546875" style="143" customWidth="1"/>
    <col min="14013" max="14013" width="12.5703125" style="143" customWidth="1"/>
    <col min="14014" max="14014" width="0.85546875" style="143" customWidth="1"/>
    <col min="14015" max="14015" width="11.7109375" style="143" customWidth="1"/>
    <col min="14016" max="14016" width="0.85546875" style="143" customWidth="1"/>
    <col min="14017" max="14017" width="13.7109375" style="143" customWidth="1"/>
    <col min="14018" max="14019" width="1.140625" style="143" customWidth="1"/>
    <col min="14020" max="14020" width="7.28515625" style="143" customWidth="1"/>
    <col min="14021" max="14021" width="11.7109375" style="143" customWidth="1"/>
    <col min="14022" max="14263" width="7.28515625" style="143"/>
    <col min="14264" max="14264" width="7.28515625" style="143" customWidth="1"/>
    <col min="14265" max="14265" width="36.5703125" style="143" customWidth="1"/>
    <col min="14266" max="14266" width="0.85546875" style="143" customWidth="1"/>
    <col min="14267" max="14267" width="12.7109375" style="143" customWidth="1"/>
    <col min="14268" max="14268" width="0.85546875" style="143" customWidth="1"/>
    <col min="14269" max="14269" width="12.5703125" style="143" customWidth="1"/>
    <col min="14270" max="14270" width="0.85546875" style="143" customWidth="1"/>
    <col min="14271" max="14271" width="11.7109375" style="143" customWidth="1"/>
    <col min="14272" max="14272" width="0.85546875" style="143" customWidth="1"/>
    <col min="14273" max="14273" width="13.7109375" style="143" customWidth="1"/>
    <col min="14274" max="14275" width="1.140625" style="143" customWidth="1"/>
    <col min="14276" max="14276" width="7.28515625" style="143" customWidth="1"/>
    <col min="14277" max="14277" width="11.7109375" style="143" customWidth="1"/>
    <col min="14278" max="14519" width="7.28515625" style="143"/>
    <col min="14520" max="14520" width="7.28515625" style="143" customWidth="1"/>
    <col min="14521" max="14521" width="36.5703125" style="143" customWidth="1"/>
    <col min="14522" max="14522" width="0.85546875" style="143" customWidth="1"/>
    <col min="14523" max="14523" width="12.7109375" style="143" customWidth="1"/>
    <col min="14524" max="14524" width="0.85546875" style="143" customWidth="1"/>
    <col min="14525" max="14525" width="12.5703125" style="143" customWidth="1"/>
    <col min="14526" max="14526" width="0.85546875" style="143" customWidth="1"/>
    <col min="14527" max="14527" width="11.7109375" style="143" customWidth="1"/>
    <col min="14528" max="14528" width="0.85546875" style="143" customWidth="1"/>
    <col min="14529" max="14529" width="13.7109375" style="143" customWidth="1"/>
    <col min="14530" max="14531" width="1.140625" style="143" customWidth="1"/>
    <col min="14532" max="14532" width="7.28515625" style="143" customWidth="1"/>
    <col min="14533" max="14533" width="11.7109375" style="143" customWidth="1"/>
    <col min="14534" max="14775" width="7.28515625" style="143"/>
    <col min="14776" max="14776" width="7.28515625" style="143" customWidth="1"/>
    <col min="14777" max="14777" width="36.5703125" style="143" customWidth="1"/>
    <col min="14778" max="14778" width="0.85546875" style="143" customWidth="1"/>
    <col min="14779" max="14779" width="12.7109375" style="143" customWidth="1"/>
    <col min="14780" max="14780" width="0.85546875" style="143" customWidth="1"/>
    <col min="14781" max="14781" width="12.5703125" style="143" customWidth="1"/>
    <col min="14782" max="14782" width="0.85546875" style="143" customWidth="1"/>
    <col min="14783" max="14783" width="11.7109375" style="143" customWidth="1"/>
    <col min="14784" max="14784" width="0.85546875" style="143" customWidth="1"/>
    <col min="14785" max="14785" width="13.7109375" style="143" customWidth="1"/>
    <col min="14786" max="14787" width="1.140625" style="143" customWidth="1"/>
    <col min="14788" max="14788" width="7.28515625" style="143" customWidth="1"/>
    <col min="14789" max="14789" width="11.7109375" style="143" customWidth="1"/>
    <col min="14790" max="15031" width="7.28515625" style="143"/>
    <col min="15032" max="15032" width="7.28515625" style="143" customWidth="1"/>
    <col min="15033" max="15033" width="36.5703125" style="143" customWidth="1"/>
    <col min="15034" max="15034" width="0.85546875" style="143" customWidth="1"/>
    <col min="15035" max="15035" width="12.7109375" style="143" customWidth="1"/>
    <col min="15036" max="15036" width="0.85546875" style="143" customWidth="1"/>
    <col min="15037" max="15037" width="12.5703125" style="143" customWidth="1"/>
    <col min="15038" max="15038" width="0.85546875" style="143" customWidth="1"/>
    <col min="15039" max="15039" width="11.7109375" style="143" customWidth="1"/>
    <col min="15040" max="15040" width="0.85546875" style="143" customWidth="1"/>
    <col min="15041" max="15041" width="13.7109375" style="143" customWidth="1"/>
    <col min="15042" max="15043" width="1.140625" style="143" customWidth="1"/>
    <col min="15044" max="15044" width="7.28515625" style="143" customWidth="1"/>
    <col min="15045" max="15045" width="11.7109375" style="143" customWidth="1"/>
    <col min="15046" max="15287" width="7.28515625" style="143"/>
    <col min="15288" max="15288" width="7.28515625" style="143" customWidth="1"/>
    <col min="15289" max="15289" width="36.5703125" style="143" customWidth="1"/>
    <col min="15290" max="15290" width="0.85546875" style="143" customWidth="1"/>
    <col min="15291" max="15291" width="12.7109375" style="143" customWidth="1"/>
    <col min="15292" max="15292" width="0.85546875" style="143" customWidth="1"/>
    <col min="15293" max="15293" width="12.5703125" style="143" customWidth="1"/>
    <col min="15294" max="15294" width="0.85546875" style="143" customWidth="1"/>
    <col min="15295" max="15295" width="11.7109375" style="143" customWidth="1"/>
    <col min="15296" max="15296" width="0.85546875" style="143" customWidth="1"/>
    <col min="15297" max="15297" width="13.7109375" style="143" customWidth="1"/>
    <col min="15298" max="15299" width="1.140625" style="143" customWidth="1"/>
    <col min="15300" max="15300" width="7.28515625" style="143" customWidth="1"/>
    <col min="15301" max="15301" width="11.7109375" style="143" customWidth="1"/>
    <col min="15302" max="15543" width="7.28515625" style="143"/>
    <col min="15544" max="15544" width="7.28515625" style="143" customWidth="1"/>
    <col min="15545" max="15545" width="36.5703125" style="143" customWidth="1"/>
    <col min="15546" max="15546" width="0.85546875" style="143" customWidth="1"/>
    <col min="15547" max="15547" width="12.7109375" style="143" customWidth="1"/>
    <col min="15548" max="15548" width="0.85546875" style="143" customWidth="1"/>
    <col min="15549" max="15549" width="12.5703125" style="143" customWidth="1"/>
    <col min="15550" max="15550" width="0.85546875" style="143" customWidth="1"/>
    <col min="15551" max="15551" width="11.7109375" style="143" customWidth="1"/>
    <col min="15552" max="15552" width="0.85546875" style="143" customWidth="1"/>
    <col min="15553" max="15553" width="13.7109375" style="143" customWidth="1"/>
    <col min="15554" max="15555" width="1.140625" style="143" customWidth="1"/>
    <col min="15556" max="15556" width="7.28515625" style="143" customWidth="1"/>
    <col min="15557" max="15557" width="11.7109375" style="143" customWidth="1"/>
    <col min="15558" max="15799" width="7.28515625" style="143"/>
    <col min="15800" max="15800" width="7.28515625" style="143" customWidth="1"/>
    <col min="15801" max="15801" width="36.5703125" style="143" customWidth="1"/>
    <col min="15802" max="15802" width="0.85546875" style="143" customWidth="1"/>
    <col min="15803" max="15803" width="12.7109375" style="143" customWidth="1"/>
    <col min="15804" max="15804" width="0.85546875" style="143" customWidth="1"/>
    <col min="15805" max="15805" width="12.5703125" style="143" customWidth="1"/>
    <col min="15806" max="15806" width="0.85546875" style="143" customWidth="1"/>
    <col min="15807" max="15807" width="11.7109375" style="143" customWidth="1"/>
    <col min="15808" max="15808" width="0.85546875" style="143" customWidth="1"/>
    <col min="15809" max="15809" width="13.7109375" style="143" customWidth="1"/>
    <col min="15810" max="15811" width="1.140625" style="143" customWidth="1"/>
    <col min="15812" max="15812" width="7.28515625" style="143" customWidth="1"/>
    <col min="15813" max="15813" width="11.7109375" style="143" customWidth="1"/>
    <col min="15814" max="16055" width="7.28515625" style="143"/>
    <col min="16056" max="16056" width="7.28515625" style="143" customWidth="1"/>
    <col min="16057" max="16057" width="36.5703125" style="143" customWidth="1"/>
    <col min="16058" max="16058" width="0.85546875" style="143" customWidth="1"/>
    <col min="16059" max="16059" width="12.7109375" style="143" customWidth="1"/>
    <col min="16060" max="16060" width="0.85546875" style="143" customWidth="1"/>
    <col min="16061" max="16061" width="12.5703125" style="143" customWidth="1"/>
    <col min="16062" max="16062" width="0.85546875" style="143" customWidth="1"/>
    <col min="16063" max="16063" width="11.7109375" style="143" customWidth="1"/>
    <col min="16064" max="16064" width="0.85546875" style="143" customWidth="1"/>
    <col min="16065" max="16065" width="13.7109375" style="143" customWidth="1"/>
    <col min="16066" max="16067" width="1.140625" style="143" customWidth="1"/>
    <col min="16068" max="16068" width="7.28515625" style="143" customWidth="1"/>
    <col min="16069" max="16069" width="11.7109375" style="143" customWidth="1"/>
    <col min="16070" max="16384" width="7.28515625" style="143"/>
  </cols>
  <sheetData>
    <row r="1" spans="2:8">
      <c r="E1" s="144"/>
      <c r="F1" s="144"/>
    </row>
    <row r="2" spans="2:8" ht="13.5" thickBot="1">
      <c r="C2" s="266"/>
      <c r="D2" s="266"/>
      <c r="E2" s="267"/>
      <c r="F2" s="267"/>
      <c r="H2" s="144"/>
    </row>
    <row r="3" spans="2:8" ht="23.25" thickBot="1">
      <c r="B3" s="250" t="s">
        <v>234</v>
      </c>
      <c r="C3" s="206" t="str">
        <f>+'Generation Business'!C4</f>
        <v>Dec-20</v>
      </c>
      <c r="D3" s="206" t="str">
        <f>+'Generation Business'!D4</f>
        <v>Dec-19</v>
      </c>
      <c r="E3" s="206" t="s">
        <v>94</v>
      </c>
      <c r="F3" s="232" t="s">
        <v>95</v>
      </c>
      <c r="H3" s="144"/>
    </row>
    <row r="4" spans="2:8">
      <c r="B4" s="177"/>
      <c r="C4" s="137"/>
      <c r="D4" s="79"/>
      <c r="E4" s="79"/>
      <c r="F4" s="111"/>
    </row>
    <row r="5" spans="2:8">
      <c r="B5" s="233" t="s">
        <v>137</v>
      </c>
      <c r="C5" s="185">
        <v>755866.19799999997</v>
      </c>
      <c r="D5" s="214">
        <v>743711.71900000004</v>
      </c>
      <c r="E5" s="214">
        <v>12154.478999999934</v>
      </c>
      <c r="F5" s="215">
        <v>1.6299999999999999E-2</v>
      </c>
    </row>
    <row r="6" spans="2:8">
      <c r="B6" s="233" t="s">
        <v>138</v>
      </c>
      <c r="C6" s="185">
        <v>-554651.89</v>
      </c>
      <c r="D6" s="214">
        <v>-311531.81099999999</v>
      </c>
      <c r="E6" s="214">
        <v>-243120.07900000003</v>
      </c>
      <c r="F6" s="215">
        <v>0.78039999999999998</v>
      </c>
    </row>
    <row r="7" spans="2:8">
      <c r="B7" s="233" t="s">
        <v>139</v>
      </c>
      <c r="C7" s="185">
        <v>-127669.334</v>
      </c>
      <c r="D7" s="214">
        <v>-440436.18800000002</v>
      </c>
      <c r="E7" s="214">
        <v>312766.85400000005</v>
      </c>
      <c r="F7" s="215">
        <v>-0.71009999999999995</v>
      </c>
    </row>
    <row r="8" spans="2:8" ht="13.5" thickBot="1">
      <c r="B8" s="251"/>
      <c r="C8" s="252"/>
      <c r="D8" s="252"/>
      <c r="E8" s="253"/>
      <c r="F8" s="254"/>
    </row>
    <row r="9" spans="2:8" ht="13.5" thickBot="1">
      <c r="B9" s="262" t="s">
        <v>140</v>
      </c>
      <c r="C9" s="263">
        <v>73544.973999999958</v>
      </c>
      <c r="D9" s="264">
        <v>-8256.2799999999697</v>
      </c>
      <c r="E9" s="264">
        <v>81801.253999999928</v>
      </c>
      <c r="F9" s="265" t="s">
        <v>259</v>
      </c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&amp;C&amp;"Arial"&amp;8&amp;K000000INTERNAL&amp;1#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</sheetPr>
  <dimension ref="B1:K24"/>
  <sheetViews>
    <sheetView workbookViewId="0">
      <selection activeCell="A2" sqref="A2"/>
    </sheetView>
  </sheetViews>
  <sheetFormatPr baseColWidth="10" defaultColWidth="9.140625" defaultRowHeight="11.25"/>
  <cols>
    <col min="1" max="1" width="9.140625" style="7"/>
    <col min="2" max="2" width="12.28515625" style="7" customWidth="1"/>
    <col min="3" max="3" width="23.42578125" style="7" customWidth="1"/>
    <col min="4" max="4" width="11.85546875" style="7" customWidth="1"/>
    <col min="5" max="6" width="11.42578125" style="7" customWidth="1"/>
    <col min="7" max="7" width="11.42578125" style="7" hidden="1" customWidth="1"/>
    <col min="8" max="8" width="11.42578125" style="7" customWidth="1"/>
    <col min="9" max="9" width="1.140625" style="7" customWidth="1"/>
    <col min="10" max="10" width="10.7109375" style="7" customWidth="1"/>
    <col min="11" max="11" width="10.85546875" style="7" customWidth="1"/>
    <col min="12" max="16384" width="9.140625" style="7"/>
  </cols>
  <sheetData>
    <row r="1" spans="2:11" ht="12" thickBot="1">
      <c r="D1" s="31"/>
      <c r="E1" s="297"/>
      <c r="F1" s="297"/>
      <c r="G1" s="297"/>
      <c r="H1" s="297"/>
      <c r="I1" s="31"/>
      <c r="J1" s="297"/>
    </row>
    <row r="2" spans="2:11" s="119" customFormat="1" ht="15" customHeight="1" thickBot="1">
      <c r="B2" s="371" t="s">
        <v>141</v>
      </c>
      <c r="C2" s="371"/>
      <c r="D2" s="207" t="s">
        <v>238</v>
      </c>
      <c r="E2" s="206" t="str">
        <f>+'Enel Chile Results'!C3</f>
        <v>Dec-20</v>
      </c>
      <c r="F2" s="268" t="s">
        <v>258</v>
      </c>
      <c r="G2" s="268" t="str">
        <f>+'Enel Chile Results'!D3</f>
        <v>Dec-19</v>
      </c>
      <c r="H2" s="268" t="s">
        <v>94</v>
      </c>
      <c r="I2" s="146"/>
      <c r="J2" s="269" t="s">
        <v>95</v>
      </c>
    </row>
    <row r="3" spans="2:11" ht="10.5" customHeight="1">
      <c r="B3" s="31"/>
      <c r="C3" s="31"/>
      <c r="D3" s="31"/>
      <c r="E3" s="31"/>
      <c r="F3" s="31"/>
      <c r="G3" s="31"/>
      <c r="H3" s="31"/>
      <c r="I3" s="31"/>
      <c r="J3" s="31"/>
    </row>
    <row r="4" spans="2:11" ht="15" customHeight="1">
      <c r="B4" s="314" t="s">
        <v>142</v>
      </c>
      <c r="C4" s="315" t="s">
        <v>188</v>
      </c>
      <c r="D4" s="270" t="s">
        <v>149</v>
      </c>
      <c r="E4" s="271">
        <v>0.98175099859498527</v>
      </c>
      <c r="F4" s="272">
        <v>0.98</v>
      </c>
      <c r="G4" s="273"/>
      <c r="H4" s="272">
        <v>1.7509985949852869E-3</v>
      </c>
      <c r="I4" s="149"/>
      <c r="J4" s="260">
        <v>1.8E-3</v>
      </c>
    </row>
    <row r="5" spans="2:11" ht="15" customHeight="1">
      <c r="B5" s="316"/>
      <c r="C5" s="317" t="s">
        <v>187</v>
      </c>
      <c r="D5" s="148" t="s">
        <v>149</v>
      </c>
      <c r="E5" s="274">
        <v>0.95551797114659398</v>
      </c>
      <c r="F5" s="275">
        <v>0.94</v>
      </c>
      <c r="G5" s="170"/>
      <c r="H5" s="275">
        <v>1.5517971146594034E-2</v>
      </c>
      <c r="I5" s="149"/>
      <c r="J5" s="150">
        <v>1.6500000000000001E-2</v>
      </c>
    </row>
    <row r="6" spans="2:11" ht="15" customHeight="1">
      <c r="B6" s="318"/>
      <c r="C6" s="319" t="s">
        <v>143</v>
      </c>
      <c r="D6" s="276" t="s">
        <v>17</v>
      </c>
      <c r="E6" s="277">
        <v>-19078.969000000041</v>
      </c>
      <c r="F6" s="278">
        <v>-23087</v>
      </c>
      <c r="G6" s="279"/>
      <c r="H6" s="280">
        <v>4008.030999999959</v>
      </c>
      <c r="I6" s="151"/>
      <c r="J6" s="150">
        <v>-0.1736</v>
      </c>
      <c r="K6" s="152"/>
    </row>
    <row r="7" spans="2:11" ht="15" customHeight="1">
      <c r="B7" s="314" t="s">
        <v>144</v>
      </c>
      <c r="C7" s="315" t="s">
        <v>190</v>
      </c>
      <c r="D7" s="270" t="s">
        <v>149</v>
      </c>
      <c r="E7" s="271">
        <v>1.1991840040617883</v>
      </c>
      <c r="F7" s="281">
        <v>1.1000000000000001</v>
      </c>
      <c r="G7" s="273"/>
      <c r="H7" s="282">
        <v>9.9184004061788178E-2</v>
      </c>
      <c r="I7" s="149"/>
      <c r="J7" s="260">
        <v>9.0200000000000002E-2</v>
      </c>
    </row>
    <row r="8" spans="2:11" ht="15" customHeight="1">
      <c r="B8" s="316"/>
      <c r="C8" s="317" t="s">
        <v>191</v>
      </c>
      <c r="D8" s="148" t="s">
        <v>1</v>
      </c>
      <c r="E8" s="283">
        <v>0.24255971232461637</v>
      </c>
      <c r="F8" s="121">
        <v>0.253</v>
      </c>
      <c r="G8" s="170"/>
      <c r="H8" s="153">
        <v>-1.044028767538363E-2</v>
      </c>
      <c r="I8" s="153"/>
      <c r="J8" s="150">
        <v>-4.1300000000000003E-2</v>
      </c>
    </row>
    <row r="9" spans="2:11" ht="15" customHeight="1">
      <c r="B9" s="316"/>
      <c r="C9" s="317" t="s">
        <v>192</v>
      </c>
      <c r="D9" s="148" t="s">
        <v>1</v>
      </c>
      <c r="E9" s="283">
        <v>0.75744028767538363</v>
      </c>
      <c r="F9" s="121">
        <v>0.747</v>
      </c>
      <c r="G9" s="170"/>
      <c r="H9" s="153">
        <v>1.044028767538363E-2</v>
      </c>
      <c r="I9" s="153"/>
      <c r="J9" s="150">
        <v>1.4E-2</v>
      </c>
    </row>
    <row r="10" spans="2:11" ht="15" customHeight="1">
      <c r="B10" s="318"/>
      <c r="C10" s="319" t="s">
        <v>189</v>
      </c>
      <c r="D10" s="276" t="s">
        <v>149</v>
      </c>
      <c r="E10" s="284">
        <v>6.1151072449604937</v>
      </c>
      <c r="F10" s="285">
        <v>5.91</v>
      </c>
      <c r="G10" s="286"/>
      <c r="H10" s="287">
        <v>0.2051072449604936</v>
      </c>
      <c r="I10" s="154"/>
      <c r="J10" s="288">
        <v>3.4700000000000002E-2</v>
      </c>
    </row>
    <row r="11" spans="2:11" ht="15" customHeight="1">
      <c r="B11" s="314" t="s">
        <v>145</v>
      </c>
      <c r="C11" s="315" t="s">
        <v>146</v>
      </c>
      <c r="D11" s="270" t="s">
        <v>1</v>
      </c>
      <c r="E11" s="289">
        <v>-1.324953426578993E-2</v>
      </c>
      <c r="F11" s="290">
        <v>0.19</v>
      </c>
      <c r="G11" s="290"/>
      <c r="H11" s="291">
        <v>-0.20324953426578993</v>
      </c>
      <c r="I11" s="155"/>
      <c r="J11" s="260">
        <v>-1.0697000000000001</v>
      </c>
    </row>
    <row r="12" spans="2:11" ht="15" customHeight="1">
      <c r="B12" s="316"/>
      <c r="C12" s="317" t="s">
        <v>193</v>
      </c>
      <c r="D12" s="148" t="s">
        <v>1</v>
      </c>
      <c r="E12" s="292">
        <v>-1.4878801391076169E-2</v>
      </c>
      <c r="F12" s="293">
        <v>8.5999999999999993E-2</v>
      </c>
      <c r="G12" s="293"/>
      <c r="H12" s="155">
        <v>-0.10087880139107616</v>
      </c>
      <c r="I12" s="155"/>
      <c r="J12" s="150">
        <v>-1.173</v>
      </c>
    </row>
    <row r="13" spans="2:11" ht="15" customHeight="1">
      <c r="B13" s="318"/>
      <c r="C13" s="319" t="s">
        <v>194</v>
      </c>
      <c r="D13" s="276" t="s">
        <v>1</v>
      </c>
      <c r="E13" s="294">
        <v>-6.6470380686170557E-3</v>
      </c>
      <c r="F13" s="295">
        <v>4.1000000000000002E-2</v>
      </c>
      <c r="G13" s="295"/>
      <c r="H13" s="296">
        <v>-4.7647038068617059E-2</v>
      </c>
      <c r="I13" s="155"/>
      <c r="J13" s="288">
        <v>-1.1620999999999999</v>
      </c>
    </row>
    <row r="14" spans="2:11" ht="7.5" customHeight="1">
      <c r="I14" s="31"/>
      <c r="J14" s="147"/>
    </row>
    <row r="15" spans="2:11">
      <c r="B15" s="7" t="s">
        <v>197</v>
      </c>
    </row>
    <row r="16" spans="2:11">
      <c r="B16" s="7" t="s">
        <v>196</v>
      </c>
    </row>
    <row r="17" spans="2:10">
      <c r="B17" s="7" t="s">
        <v>198</v>
      </c>
    </row>
    <row r="18" spans="2:10">
      <c r="B18" s="7" t="s">
        <v>200</v>
      </c>
    </row>
    <row r="19" spans="2:10">
      <c r="B19" s="7" t="s">
        <v>201</v>
      </c>
    </row>
    <row r="20" spans="2:10">
      <c r="B20" s="7" t="s">
        <v>195</v>
      </c>
    </row>
    <row r="21" spans="2:10">
      <c r="B21" s="7" t="s">
        <v>202</v>
      </c>
    </row>
    <row r="22" spans="2:10" ht="12">
      <c r="B22" s="156" t="s">
        <v>203</v>
      </c>
    </row>
    <row r="23" spans="2:10" ht="12" thickBot="1">
      <c r="B23" s="297" t="s">
        <v>204</v>
      </c>
      <c r="C23" s="297"/>
      <c r="D23" s="297"/>
      <c r="E23" s="297"/>
      <c r="F23" s="297"/>
      <c r="G23" s="297"/>
      <c r="H23" s="297"/>
      <c r="I23" s="297"/>
      <c r="J23" s="297"/>
    </row>
    <row r="24" spans="2:10" ht="12">
      <c r="B24" s="156" t="s">
        <v>237</v>
      </c>
    </row>
  </sheetData>
  <mergeCells count="1">
    <mergeCell ref="B2:C2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</sheetPr>
  <dimension ref="B1:H10"/>
  <sheetViews>
    <sheetView topLeftCell="B1" workbookViewId="0">
      <selection activeCell="B2" sqref="B2"/>
    </sheetView>
  </sheetViews>
  <sheetFormatPr baseColWidth="10" defaultColWidth="9.140625" defaultRowHeight="11.25"/>
  <cols>
    <col min="1" max="1" width="5.140625" style="7" customWidth="1"/>
    <col min="2" max="2" width="46.28515625" style="7" bestFit="1" customWidth="1"/>
    <col min="3" max="4" width="13.7109375" style="7" customWidth="1"/>
    <col min="5" max="5" width="1.5703125" style="7" customWidth="1"/>
    <col min="6" max="7" width="13.7109375" style="7" customWidth="1"/>
    <col min="8" max="8" width="11.7109375" style="7" customWidth="1"/>
    <col min="9" max="16384" width="9.140625" style="7"/>
  </cols>
  <sheetData>
    <row r="1" spans="2:8">
      <c r="B1" s="17"/>
      <c r="C1" s="17"/>
      <c r="D1" s="17"/>
      <c r="E1" s="17"/>
      <c r="F1" s="17"/>
      <c r="G1" s="17"/>
    </row>
    <row r="2" spans="2:8" ht="25.5" customHeight="1" thickBot="1">
      <c r="B2" s="17"/>
      <c r="C2" s="368" t="s">
        <v>239</v>
      </c>
      <c r="D2" s="369"/>
      <c r="E2" s="369"/>
      <c r="F2" s="369"/>
      <c r="G2" s="369"/>
    </row>
    <row r="3" spans="2:8" ht="33.75" customHeight="1" thickBot="1">
      <c r="B3" s="157"/>
      <c r="C3" s="374" t="s">
        <v>147</v>
      </c>
      <c r="D3" s="374"/>
      <c r="E3" s="158"/>
      <c r="F3" s="374" t="s">
        <v>148</v>
      </c>
      <c r="G3" s="374"/>
      <c r="H3" s="55"/>
    </row>
    <row r="4" spans="2:8" ht="14.25" customHeight="1" thickBot="1">
      <c r="B4" s="299" t="s">
        <v>205</v>
      </c>
      <c r="C4" s="299" t="str">
        <f>+'Enel Chile Results'!C3</f>
        <v>Dec-20</v>
      </c>
      <c r="D4" s="299" t="str">
        <f>+'Enel Chile Results'!D3</f>
        <v>Dec-19</v>
      </c>
      <c r="E4" s="158"/>
      <c r="F4" s="300" t="str">
        <f>+'Enel Chile Results'!C3</f>
        <v>Dec-20</v>
      </c>
      <c r="G4" s="300" t="str">
        <f>+'Enel Chile Results'!D3</f>
        <v>Dec-19</v>
      </c>
    </row>
    <row r="5" spans="2:8">
      <c r="B5" s="301"/>
      <c r="C5" s="302"/>
      <c r="D5" s="301"/>
      <c r="E5" s="158"/>
      <c r="F5" s="159"/>
      <c r="G5" s="159"/>
    </row>
    <row r="6" spans="2:8">
      <c r="B6" s="233" t="s">
        <v>177</v>
      </c>
      <c r="C6" s="185">
        <v>421485.92699131719</v>
      </c>
      <c r="D6" s="303">
        <v>229024</v>
      </c>
      <c r="E6" s="160"/>
      <c r="F6" s="185">
        <v>185479.08049837581</v>
      </c>
      <c r="G6" s="303">
        <v>196623</v>
      </c>
    </row>
    <row r="7" spans="2:8">
      <c r="B7" s="59" t="s">
        <v>178</v>
      </c>
      <c r="C7" s="304">
        <v>91496.793000000005</v>
      </c>
      <c r="D7" s="305">
        <v>69503</v>
      </c>
      <c r="E7" s="160"/>
      <c r="F7" s="304">
        <v>43265.800868349157</v>
      </c>
      <c r="G7" s="305">
        <v>38387</v>
      </c>
    </row>
    <row r="8" spans="2:8">
      <c r="B8" s="233" t="s">
        <v>150</v>
      </c>
      <c r="C8" s="185">
        <v>1824.544662</v>
      </c>
      <c r="D8" s="303">
        <v>1819</v>
      </c>
      <c r="E8" s="160"/>
      <c r="F8" s="185">
        <v>1212.1377480000001</v>
      </c>
      <c r="G8" s="303">
        <v>1617</v>
      </c>
    </row>
    <row r="9" spans="2:8" ht="12" thickBot="1">
      <c r="B9" s="235"/>
      <c r="C9" s="306"/>
      <c r="D9" s="307"/>
      <c r="E9" s="160"/>
      <c r="F9" s="306"/>
      <c r="G9" s="307"/>
    </row>
    <row r="10" spans="2:8" ht="12" thickBot="1">
      <c r="B10" s="255" t="s">
        <v>151</v>
      </c>
      <c r="C10" s="256">
        <v>514807.26465331716</v>
      </c>
      <c r="D10" s="308">
        <v>300346</v>
      </c>
      <c r="E10" s="161"/>
      <c r="F10" s="256">
        <v>229957.01911472497</v>
      </c>
      <c r="G10" s="308">
        <v>236627</v>
      </c>
    </row>
  </sheetData>
  <mergeCells count="3">
    <mergeCell ref="C2:G2"/>
    <mergeCell ref="C3:D3"/>
    <mergeCell ref="F3:G3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</sheetPr>
  <dimension ref="B1:E10"/>
  <sheetViews>
    <sheetView showGridLines="0" workbookViewId="0">
      <selection activeCell="B3" sqref="B3"/>
    </sheetView>
  </sheetViews>
  <sheetFormatPr baseColWidth="10" defaultRowHeight="11.25"/>
  <cols>
    <col min="1" max="1" width="6.140625" style="62" customWidth="1"/>
    <col min="2" max="2" width="28.5703125" style="62" customWidth="1"/>
    <col min="3" max="4" width="13.140625" style="62" customWidth="1"/>
    <col min="5" max="16384" width="11.42578125" style="62"/>
  </cols>
  <sheetData>
    <row r="1" spans="2:5" ht="16.5" customHeight="1"/>
    <row r="2" spans="2:5" ht="14.25" customHeight="1" thickBot="1">
      <c r="B2" s="140"/>
    </row>
    <row r="3" spans="2:5" ht="30" customHeight="1" thickBot="1">
      <c r="B3" s="250" t="s">
        <v>152</v>
      </c>
      <c r="C3" s="300" t="s">
        <v>272</v>
      </c>
      <c r="D3" s="309" t="s">
        <v>208</v>
      </c>
    </row>
    <row r="4" spans="2:5" ht="6" customHeight="1">
      <c r="B4" s="31"/>
      <c r="C4" s="63"/>
      <c r="D4" s="64"/>
    </row>
    <row r="5" spans="2:5">
      <c r="B5" s="310" t="s">
        <v>153</v>
      </c>
      <c r="C5" s="312">
        <v>0.99</v>
      </c>
      <c r="D5" s="311">
        <v>0.98</v>
      </c>
    </row>
    <row r="6" spans="2:5" ht="8.25" customHeight="1"/>
    <row r="7" spans="2:5" s="66" customFormat="1" ht="21.75" customHeight="1">
      <c r="B7" s="313"/>
      <c r="C7" s="313"/>
      <c r="D7" s="313"/>
      <c r="E7" s="313"/>
    </row>
    <row r="8" spans="2:5" s="66" customFormat="1" ht="15.75" customHeight="1">
      <c r="B8" s="313"/>
      <c r="C8" s="313"/>
      <c r="D8" s="313"/>
      <c r="E8" s="313"/>
    </row>
    <row r="9" spans="2:5" s="66" customFormat="1" ht="21" customHeight="1">
      <c r="B9" s="313"/>
      <c r="C9" s="313"/>
      <c r="D9" s="313"/>
      <c r="E9" s="313"/>
    </row>
    <row r="10" spans="2:5" s="66" customFormat="1" ht="13.5" customHeight="1">
      <c r="B10" s="313"/>
      <c r="C10" s="313"/>
      <c r="D10" s="313"/>
      <c r="E10" s="313"/>
    </row>
  </sheetData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</sheetPr>
  <dimension ref="A1:O42"/>
  <sheetViews>
    <sheetView showGridLines="0" zoomScaleNormal="100" workbookViewId="0">
      <selection activeCell="A2" sqref="A2"/>
    </sheetView>
  </sheetViews>
  <sheetFormatPr baseColWidth="10" defaultRowHeight="11.25"/>
  <cols>
    <col min="1" max="1" width="34.7109375" style="163" customWidth="1"/>
    <col min="2" max="7" width="12.5703125" style="163" customWidth="1"/>
    <col min="8" max="8" width="1.140625" style="163" customWidth="1"/>
    <col min="9" max="9" width="11.28515625" style="163" customWidth="1"/>
    <col min="10" max="11" width="11.42578125" style="163"/>
    <col min="12" max="12" width="1.140625" style="163" customWidth="1"/>
    <col min="13" max="16384" width="11.42578125" style="163"/>
  </cols>
  <sheetData>
    <row r="1" spans="1:15" ht="12" thickBot="1"/>
    <row r="2" spans="1:15" ht="16.5" customHeight="1" thickBot="1">
      <c r="A2" s="162"/>
      <c r="B2" s="377" t="str">
        <f>+'Generation Business'!C4</f>
        <v>Dec-20</v>
      </c>
      <c r="C2" s="378"/>
      <c r="D2" s="378"/>
      <c r="E2" s="377" t="str">
        <f>+'Generation Business'!D4</f>
        <v>Dec-19</v>
      </c>
      <c r="F2" s="378"/>
      <c r="G2" s="378"/>
      <c r="H2" s="174"/>
      <c r="I2" s="377" t="s">
        <v>94</v>
      </c>
      <c r="J2" s="378"/>
      <c r="K2" s="378"/>
      <c r="L2" s="174"/>
      <c r="M2" s="377" t="s">
        <v>95</v>
      </c>
      <c r="N2" s="378"/>
      <c r="O2" s="378"/>
    </row>
    <row r="3" spans="1:15" ht="20.25" customHeight="1">
      <c r="A3" s="380" t="s">
        <v>246</v>
      </c>
      <c r="B3" s="375" t="s">
        <v>169</v>
      </c>
      <c r="C3" s="375" t="s">
        <v>245</v>
      </c>
      <c r="D3" s="375" t="s">
        <v>248</v>
      </c>
      <c r="E3" s="375" t="s">
        <v>169</v>
      </c>
      <c r="F3" s="375" t="s">
        <v>245</v>
      </c>
      <c r="G3" s="375" t="s">
        <v>248</v>
      </c>
      <c r="H3" s="178"/>
      <c r="I3" s="375" t="s">
        <v>169</v>
      </c>
      <c r="J3" s="375" t="s">
        <v>245</v>
      </c>
      <c r="K3" s="375" t="s">
        <v>248</v>
      </c>
      <c r="L3" s="178"/>
      <c r="M3" s="375" t="s">
        <v>169</v>
      </c>
      <c r="N3" s="375" t="s">
        <v>245</v>
      </c>
      <c r="O3" s="375" t="s">
        <v>248</v>
      </c>
    </row>
    <row r="4" spans="1:15" ht="20.25" customHeight="1" thickBot="1">
      <c r="A4" s="381"/>
      <c r="B4" s="376"/>
      <c r="C4" s="376"/>
      <c r="D4" s="376"/>
      <c r="E4" s="376"/>
      <c r="F4" s="376"/>
      <c r="G4" s="376"/>
      <c r="H4" s="178"/>
      <c r="I4" s="376"/>
      <c r="J4" s="376"/>
      <c r="K4" s="376"/>
      <c r="L4" s="178"/>
      <c r="M4" s="376"/>
      <c r="N4" s="376"/>
      <c r="O4" s="376"/>
    </row>
    <row r="5" spans="1:15" ht="18" customHeight="1">
      <c r="A5" s="345" t="s">
        <v>154</v>
      </c>
      <c r="B5" s="346">
        <v>15913.101104806476</v>
      </c>
      <c r="C5" s="346">
        <v>3417.6942154645403</v>
      </c>
      <c r="D5" s="346">
        <v>19330.795320271016</v>
      </c>
      <c r="E5" s="329">
        <v>17547.687668636172</v>
      </c>
      <c r="F5" s="329">
        <v>3492.8934610050001</v>
      </c>
      <c r="G5" s="329">
        <v>21040.58112964117</v>
      </c>
      <c r="H5" s="168"/>
      <c r="I5" s="329">
        <f>+B5-E5</f>
        <v>-1634.5865638296964</v>
      </c>
      <c r="J5" s="329">
        <f t="shared" ref="J5:K20" si="0">+C5-F5</f>
        <v>-75.199245540459742</v>
      </c>
      <c r="K5" s="329">
        <f t="shared" si="0"/>
        <v>-1709.7858093701543</v>
      </c>
      <c r="L5" s="168"/>
      <c r="M5" s="330">
        <f>+B5/E5-1</f>
        <v>-9.3151108835340835E-2</v>
      </c>
      <c r="N5" s="330">
        <f t="shared" ref="N5:O20" si="1">+C5/F5-1</f>
        <v>-2.1529212493879735E-2</v>
      </c>
      <c r="O5" s="330">
        <f t="shared" si="1"/>
        <v>-8.1261339638641128E-2</v>
      </c>
    </row>
    <row r="6" spans="1:15">
      <c r="A6" s="233" t="s">
        <v>155</v>
      </c>
      <c r="B6" s="331">
        <v>9318.4061020431018</v>
      </c>
      <c r="C6" s="331">
        <v>393.95334321219997</v>
      </c>
      <c r="D6" s="331">
        <v>9712.3594452553025</v>
      </c>
      <c r="E6" s="332">
        <v>10163.13326320054</v>
      </c>
      <c r="F6" s="332">
        <v>415.08505150399998</v>
      </c>
      <c r="G6" s="332">
        <v>10578.21831470454</v>
      </c>
      <c r="H6" s="332"/>
      <c r="I6" s="332">
        <f t="shared" ref="I6:I18" si="2">+B6-E6</f>
        <v>-844.72716115743788</v>
      </c>
      <c r="J6" s="332">
        <f t="shared" si="0"/>
        <v>-21.13170829180001</v>
      </c>
      <c r="K6" s="332">
        <f t="shared" si="0"/>
        <v>-865.85886944923732</v>
      </c>
      <c r="L6" s="332"/>
      <c r="M6" s="333">
        <f t="shared" ref="M6:M18" si="3">+B6/E6-1</f>
        <v>-8.3116804560271929E-2</v>
      </c>
      <c r="N6" s="333">
        <f t="shared" si="1"/>
        <v>-5.0909345482889279E-2</v>
      </c>
      <c r="O6" s="333">
        <f t="shared" si="1"/>
        <v>-8.1852996760865326E-2</v>
      </c>
    </row>
    <row r="7" spans="1:15">
      <c r="A7" s="233" t="s">
        <v>156</v>
      </c>
      <c r="B7" s="331">
        <v>6452.4873880393443</v>
      </c>
      <c r="C7" s="331">
        <v>0</v>
      </c>
      <c r="D7" s="331">
        <v>6452.4873880393443</v>
      </c>
      <c r="E7" s="332">
        <v>7232.6029466396303</v>
      </c>
      <c r="F7" s="332">
        <v>0</v>
      </c>
      <c r="G7" s="332">
        <v>7232.6029466396303</v>
      </c>
      <c r="H7" s="332"/>
      <c r="I7" s="332">
        <f t="shared" si="2"/>
        <v>-780.11555860028602</v>
      </c>
      <c r="J7" s="332">
        <f t="shared" si="0"/>
        <v>0</v>
      </c>
      <c r="K7" s="332">
        <f t="shared" si="0"/>
        <v>-780.11555860028602</v>
      </c>
      <c r="L7" s="332"/>
      <c r="M7" s="333">
        <f t="shared" si="3"/>
        <v>-0.10786096849996984</v>
      </c>
      <c r="N7" s="333" t="s">
        <v>274</v>
      </c>
      <c r="O7" s="333">
        <f t="shared" si="1"/>
        <v>-0.10786096849996984</v>
      </c>
    </row>
    <row r="8" spans="1:15">
      <c r="A8" s="233" t="s">
        <v>180</v>
      </c>
      <c r="B8" s="331">
        <v>142.20761472403001</v>
      </c>
      <c r="C8" s="331">
        <v>3023.7408722523405</v>
      </c>
      <c r="D8" s="331">
        <v>3165.9484869763705</v>
      </c>
      <c r="E8" s="332">
        <v>151.951458796</v>
      </c>
      <c r="F8" s="332">
        <v>3077.8084095009999</v>
      </c>
      <c r="G8" s="332">
        <v>3229.7598682970001</v>
      </c>
      <c r="H8" s="332"/>
      <c r="I8" s="332">
        <f t="shared" si="2"/>
        <v>-9.7438440719699884</v>
      </c>
      <c r="J8" s="332">
        <f t="shared" si="0"/>
        <v>-54.067537248659391</v>
      </c>
      <c r="K8" s="332">
        <f t="shared" si="0"/>
        <v>-63.811381320629607</v>
      </c>
      <c r="L8" s="332"/>
      <c r="M8" s="333">
        <f t="shared" si="3"/>
        <v>-6.4124715545188837E-2</v>
      </c>
      <c r="N8" s="333">
        <f t="shared" si="1"/>
        <v>-1.7566895028864105E-2</v>
      </c>
      <c r="O8" s="333">
        <f t="shared" si="1"/>
        <v>-1.9757314451453678E-2</v>
      </c>
    </row>
    <row r="9" spans="1:15" ht="16.5" customHeight="1">
      <c r="A9" s="234" t="s">
        <v>157</v>
      </c>
      <c r="B9" s="347">
        <v>5897.1811857238572</v>
      </c>
      <c r="C9" s="347">
        <v>118.43279332530768</v>
      </c>
      <c r="D9" s="347">
        <v>3628.7079894954886</v>
      </c>
      <c r="E9" s="348">
        <v>4684.4513893378426</v>
      </c>
      <c r="F9" s="348">
        <v>170.92730523475404</v>
      </c>
      <c r="G9" s="348">
        <v>2473.0866975890481</v>
      </c>
      <c r="H9" s="348"/>
      <c r="I9" s="348">
        <f t="shared" si="2"/>
        <v>1212.7297963860146</v>
      </c>
      <c r="J9" s="348">
        <f t="shared" si="0"/>
        <v>-52.494511909446359</v>
      </c>
      <c r="K9" s="348">
        <f t="shared" si="0"/>
        <v>1155.6212919064405</v>
      </c>
      <c r="L9" s="348"/>
      <c r="M9" s="349">
        <f t="shared" si="3"/>
        <v>0.25888406039312883</v>
      </c>
      <c r="N9" s="349">
        <f t="shared" si="1"/>
        <v>-0.30711600956529228</v>
      </c>
      <c r="O9" s="349">
        <f t="shared" si="1"/>
        <v>0.46727892436323715</v>
      </c>
    </row>
    <row r="10" spans="1:15">
      <c r="A10" s="233" t="s">
        <v>158</v>
      </c>
      <c r="B10" s="331">
        <v>1999.9999979510476</v>
      </c>
      <c r="C10" s="331">
        <v>0</v>
      </c>
      <c r="D10" s="331">
        <v>2386.9059895536757</v>
      </c>
      <c r="E10" s="332">
        <v>3717.3984073678721</v>
      </c>
      <c r="F10" s="332">
        <v>0</v>
      </c>
      <c r="G10" s="332">
        <v>2382.2919969835489</v>
      </c>
      <c r="H10" s="332"/>
      <c r="I10" s="332">
        <f t="shared" si="2"/>
        <v>-1717.3984094168245</v>
      </c>
      <c r="J10" s="332">
        <f t="shared" si="0"/>
        <v>0</v>
      </c>
      <c r="K10" s="332">
        <f t="shared" si="0"/>
        <v>4.6139925701268112</v>
      </c>
      <c r="L10" s="332"/>
      <c r="M10" s="333">
        <f t="shared" si="3"/>
        <v>-0.46198933265074471</v>
      </c>
      <c r="N10" s="333" t="s">
        <v>274</v>
      </c>
      <c r="O10" s="333">
        <f t="shared" si="1"/>
        <v>1.9367871679747406E-3</v>
      </c>
    </row>
    <row r="11" spans="1:15">
      <c r="A11" s="233" t="s">
        <v>159</v>
      </c>
      <c r="B11" s="331">
        <v>2628.3626746863788</v>
      </c>
      <c r="C11" s="331">
        <v>0</v>
      </c>
      <c r="D11" s="331">
        <v>241.45668513270311</v>
      </c>
      <c r="E11" s="332">
        <v>2893.0481891365484</v>
      </c>
      <c r="F11" s="332">
        <v>0</v>
      </c>
      <c r="G11" s="332">
        <v>510.75619215299957</v>
      </c>
      <c r="H11" s="332"/>
      <c r="I11" s="332">
        <f t="shared" si="2"/>
        <v>-264.68551445016965</v>
      </c>
      <c r="J11" s="332">
        <f t="shared" si="0"/>
        <v>0</v>
      </c>
      <c r="K11" s="332">
        <f t="shared" si="0"/>
        <v>-269.29950702029646</v>
      </c>
      <c r="L11" s="332"/>
      <c r="M11" s="333">
        <f t="shared" si="3"/>
        <v>-9.1490185142462876E-2</v>
      </c>
      <c r="N11" s="333" t="s">
        <v>274</v>
      </c>
      <c r="O11" s="333">
        <f t="shared" si="1"/>
        <v>-0.52725647022528199</v>
      </c>
    </row>
    <row r="12" spans="1:15">
      <c r="A12" s="233" t="s">
        <v>160</v>
      </c>
      <c r="B12" s="331">
        <v>3268.8185110374779</v>
      </c>
      <c r="C12" s="331">
        <v>118.43279332530768</v>
      </c>
      <c r="D12" s="331">
        <v>3387.2513043627855</v>
      </c>
      <c r="E12" s="332">
        <v>1791.4032002012946</v>
      </c>
      <c r="F12" s="332">
        <v>170.92730523475404</v>
      </c>
      <c r="G12" s="332">
        <v>1962.3305054360485</v>
      </c>
      <c r="H12" s="332"/>
      <c r="I12" s="332">
        <f t="shared" si="2"/>
        <v>1477.4153108361834</v>
      </c>
      <c r="J12" s="332">
        <f t="shared" si="0"/>
        <v>-52.494511909446359</v>
      </c>
      <c r="K12" s="332">
        <f t="shared" si="0"/>
        <v>1424.920798926737</v>
      </c>
      <c r="L12" s="332"/>
      <c r="M12" s="333">
        <f t="shared" si="3"/>
        <v>0.82472517112293353</v>
      </c>
      <c r="N12" s="333">
        <f t="shared" si="1"/>
        <v>-0.30711600956529228</v>
      </c>
      <c r="O12" s="333">
        <f t="shared" si="1"/>
        <v>0.72613700647236601</v>
      </c>
    </row>
    <row r="13" spans="1:15" ht="16.5" hidden="1" customHeight="1">
      <c r="A13" s="234" t="s">
        <v>161</v>
      </c>
      <c r="B13" s="347">
        <v>0</v>
      </c>
      <c r="C13" s="347">
        <v>0</v>
      </c>
      <c r="D13" s="347">
        <v>0</v>
      </c>
      <c r="E13" s="348">
        <v>0</v>
      </c>
      <c r="F13" s="348">
        <v>0</v>
      </c>
      <c r="G13" s="348">
        <v>0</v>
      </c>
      <c r="H13" s="348"/>
      <c r="I13" s="348">
        <f t="shared" si="2"/>
        <v>0</v>
      </c>
      <c r="J13" s="348">
        <f t="shared" si="0"/>
        <v>0</v>
      </c>
      <c r="K13" s="348">
        <f t="shared" si="0"/>
        <v>0</v>
      </c>
      <c r="L13" s="348"/>
      <c r="M13" s="349" t="e">
        <f t="shared" si="3"/>
        <v>#DIV/0!</v>
      </c>
      <c r="N13" s="349" t="e">
        <f t="shared" si="1"/>
        <v>#DIV/0!</v>
      </c>
      <c r="O13" s="349" t="e">
        <f t="shared" si="1"/>
        <v>#DIV/0!</v>
      </c>
    </row>
    <row r="14" spans="1:15" ht="16.5" customHeight="1">
      <c r="A14" s="234" t="s">
        <v>162</v>
      </c>
      <c r="B14" s="347">
        <v>21810.474967595837</v>
      </c>
      <c r="C14" s="347">
        <v>3536.1270087898479</v>
      </c>
      <c r="D14" s="347">
        <v>22959.695986832012</v>
      </c>
      <c r="E14" s="348">
        <v>22231.728702228047</v>
      </c>
      <c r="F14" s="348">
        <v>3663.999646984229</v>
      </c>
      <c r="G14" s="348">
        <v>23513.436352228728</v>
      </c>
      <c r="H14" s="348"/>
      <c r="I14" s="348">
        <f t="shared" si="2"/>
        <v>-421.25373463220967</v>
      </c>
      <c r="J14" s="348">
        <f t="shared" si="0"/>
        <v>-127.87263819438112</v>
      </c>
      <c r="K14" s="348">
        <f t="shared" si="0"/>
        <v>-553.74036539671579</v>
      </c>
      <c r="L14" s="348"/>
      <c r="M14" s="349">
        <f t="shared" si="3"/>
        <v>-1.8948312129681177E-2</v>
      </c>
      <c r="N14" s="349">
        <f t="shared" si="1"/>
        <v>-3.4899740860955264E-2</v>
      </c>
      <c r="O14" s="349">
        <f t="shared" si="1"/>
        <v>-2.3549954889695579E-2</v>
      </c>
    </row>
    <row r="15" spans="1:15">
      <c r="A15" s="233" t="s">
        <v>163</v>
      </c>
      <c r="B15" s="331">
        <v>10366.623217999999</v>
      </c>
      <c r="C15" s="331">
        <v>471.60385206336787</v>
      </c>
      <c r="D15" s="331">
        <v>10838.227070063367</v>
      </c>
      <c r="E15" s="332">
        <v>12247.756438162294</v>
      </c>
      <c r="F15" s="332">
        <v>464.12930604833372</v>
      </c>
      <c r="G15" s="332">
        <v>12711.885744210627</v>
      </c>
      <c r="H15" s="332"/>
      <c r="I15" s="332">
        <f t="shared" si="2"/>
        <v>-1881.1332201622954</v>
      </c>
      <c r="J15" s="332">
        <f t="shared" si="0"/>
        <v>7.4745460150341501</v>
      </c>
      <c r="K15" s="332">
        <f t="shared" si="0"/>
        <v>-1873.6586741472602</v>
      </c>
      <c r="L15" s="332"/>
      <c r="M15" s="333">
        <f t="shared" si="3"/>
        <v>-0.1535900252148179</v>
      </c>
      <c r="N15" s="333">
        <f t="shared" si="1"/>
        <v>1.6104447440894232E-2</v>
      </c>
      <c r="O15" s="333">
        <f t="shared" si="1"/>
        <v>-0.14739423495845849</v>
      </c>
    </row>
    <row r="16" spans="1:15">
      <c r="A16" s="233" t="s">
        <v>164</v>
      </c>
      <c r="B16" s="331">
        <v>10855.159757936644</v>
      </c>
      <c r="C16" s="331">
        <v>187.77845037132272</v>
      </c>
      <c r="D16" s="331">
        <v>11042.938208307967</v>
      </c>
      <c r="E16" s="332">
        <v>9704.7709774674349</v>
      </c>
      <c r="F16" s="332">
        <v>197.54048898470677</v>
      </c>
      <c r="G16" s="332">
        <v>9902.3114664521418</v>
      </c>
      <c r="H16" s="332"/>
      <c r="I16" s="332">
        <f t="shared" si="2"/>
        <v>1150.3887804692095</v>
      </c>
      <c r="J16" s="332">
        <f t="shared" si="0"/>
        <v>-9.7620386133840498</v>
      </c>
      <c r="K16" s="332">
        <f t="shared" si="0"/>
        <v>1140.6267418558255</v>
      </c>
      <c r="L16" s="332"/>
      <c r="M16" s="333">
        <f t="shared" si="3"/>
        <v>0.1185384779445271</v>
      </c>
      <c r="N16" s="333">
        <f t="shared" si="1"/>
        <v>-4.9417912568495259E-2</v>
      </c>
      <c r="O16" s="333">
        <f t="shared" si="1"/>
        <v>0.11518792816405887</v>
      </c>
    </row>
    <row r="17" spans="1:15">
      <c r="A17" s="233" t="s">
        <v>165</v>
      </c>
      <c r="B17" s="331">
        <v>588.69199165919372</v>
      </c>
      <c r="C17" s="331">
        <v>489.83871680148172</v>
      </c>
      <c r="D17" s="331">
        <v>1078.5307084606754</v>
      </c>
      <c r="E17" s="332">
        <v>279.20128659831721</v>
      </c>
      <c r="F17" s="332">
        <v>620.03785496763965</v>
      </c>
      <c r="G17" s="332">
        <v>899.23914156595686</v>
      </c>
      <c r="H17" s="332"/>
      <c r="I17" s="332">
        <f t="shared" si="2"/>
        <v>309.49070506087651</v>
      </c>
      <c r="J17" s="332">
        <f t="shared" si="0"/>
        <v>-130.19913816615792</v>
      </c>
      <c r="K17" s="332">
        <f t="shared" si="0"/>
        <v>179.29156689471858</v>
      </c>
      <c r="L17" s="332"/>
      <c r="M17" s="333">
        <f t="shared" si="3"/>
        <v>1.1084859558907989</v>
      </c>
      <c r="N17" s="333">
        <f t="shared" si="1"/>
        <v>-0.20998578896921238</v>
      </c>
      <c r="O17" s="333">
        <f t="shared" si="1"/>
        <v>0.19938140880132948</v>
      </c>
    </row>
    <row r="18" spans="1:15">
      <c r="A18" s="233" t="s">
        <v>166</v>
      </c>
      <c r="B18" s="331">
        <v>1999.9999979510476</v>
      </c>
      <c r="C18" s="331">
        <v>2386.9059895536757</v>
      </c>
      <c r="D18" s="331">
        <v>2386.9059895536757</v>
      </c>
      <c r="E18" s="332">
        <v>3717.3984073678721</v>
      </c>
      <c r="F18" s="332">
        <v>2382.2919969835489</v>
      </c>
      <c r="G18" s="332">
        <v>2382.2919969835489</v>
      </c>
      <c r="H18" s="332"/>
      <c r="I18" s="332">
        <f t="shared" si="2"/>
        <v>-1717.3984094168245</v>
      </c>
      <c r="J18" s="332">
        <f t="shared" si="0"/>
        <v>4.6139925701268112</v>
      </c>
      <c r="K18" s="332">
        <f t="shared" si="0"/>
        <v>4.6139925701268112</v>
      </c>
      <c r="L18" s="332"/>
      <c r="M18" s="333">
        <f t="shared" si="3"/>
        <v>-0.46198933265074471</v>
      </c>
      <c r="N18" s="333">
        <f t="shared" si="1"/>
        <v>1.9367871679747406E-3</v>
      </c>
      <c r="O18" s="333">
        <f t="shared" si="1"/>
        <v>1.9367871679747406E-3</v>
      </c>
    </row>
    <row r="19" spans="1:15" ht="13.5" customHeight="1" thickBot="1">
      <c r="A19" s="115" t="s">
        <v>167</v>
      </c>
      <c r="B19" s="335"/>
      <c r="C19" s="335"/>
      <c r="D19" s="335">
        <v>71807.777311891681</v>
      </c>
      <c r="E19" s="168"/>
      <c r="F19" s="168"/>
      <c r="G19" s="168">
        <v>71669.899999999994</v>
      </c>
      <c r="H19" s="168"/>
      <c r="I19" s="168"/>
      <c r="J19" s="168"/>
      <c r="K19" s="168">
        <f t="shared" si="0"/>
        <v>137.87731189168699</v>
      </c>
      <c r="L19" s="168"/>
      <c r="M19" s="336"/>
      <c r="N19" s="336"/>
      <c r="O19" s="336">
        <f t="shared" si="1"/>
        <v>1.9237826743401243E-3</v>
      </c>
    </row>
    <row r="20" spans="1:15" ht="14.25" customHeight="1" thickBot="1">
      <c r="A20" s="337" t="s">
        <v>168</v>
      </c>
      <c r="B20" s="343"/>
      <c r="C20" s="343"/>
      <c r="D20" s="344">
        <v>0.31973829084151006</v>
      </c>
      <c r="E20" s="338"/>
      <c r="F20" s="338"/>
      <c r="G20" s="339">
        <v>0.3280796589953206</v>
      </c>
      <c r="H20" s="334"/>
      <c r="I20" s="338"/>
      <c r="J20" s="338"/>
      <c r="K20" s="239">
        <f t="shared" si="0"/>
        <v>-8.3413681538105355E-3</v>
      </c>
      <c r="L20" s="334"/>
      <c r="M20" s="340"/>
      <c r="N20" s="340"/>
      <c r="O20" s="239">
        <f t="shared" si="1"/>
        <v>-2.5424825724808198E-2</v>
      </c>
    </row>
    <row r="21" spans="1:15" s="166" customFormat="1" ht="11.25" customHeight="1">
      <c r="A21" s="379"/>
      <c r="B21" s="379"/>
      <c r="C21" s="379"/>
      <c r="D21" s="379"/>
      <c r="E21" s="176"/>
      <c r="F21" s="176"/>
      <c r="G21" s="176"/>
      <c r="H21" s="176"/>
      <c r="I21" s="165"/>
      <c r="L21" s="176"/>
    </row>
    <row r="22" spans="1:15" s="166" customFormat="1" ht="11.25" customHeight="1" thickBot="1">
      <c r="A22" s="176"/>
      <c r="B22" s="176"/>
      <c r="C22" s="176"/>
      <c r="D22" s="176"/>
      <c r="E22" s="176"/>
      <c r="F22" s="176"/>
      <c r="G22" s="176"/>
      <c r="H22" s="176"/>
      <c r="I22" s="165"/>
      <c r="L22" s="176"/>
    </row>
    <row r="23" spans="1:15" ht="16.5" customHeight="1" thickBot="1">
      <c r="A23" s="162"/>
      <c r="B23" s="377" t="str">
        <f>+'Generation Business'!G4</f>
        <v>Q4 2020</v>
      </c>
      <c r="C23" s="378"/>
      <c r="D23" s="378"/>
      <c r="E23" s="377" t="str">
        <f>+'Generation Business'!H4</f>
        <v>Q4 2019</v>
      </c>
      <c r="F23" s="378"/>
      <c r="G23" s="378"/>
      <c r="H23" s="174"/>
      <c r="I23" s="377" t="s">
        <v>94</v>
      </c>
      <c r="J23" s="378"/>
      <c r="K23" s="378"/>
      <c r="L23" s="174"/>
      <c r="M23" s="377" t="s">
        <v>95</v>
      </c>
      <c r="N23" s="378"/>
      <c r="O23" s="378"/>
    </row>
    <row r="24" spans="1:15" ht="23.25" customHeight="1">
      <c r="A24" s="380" t="s">
        <v>247</v>
      </c>
      <c r="B24" s="375" t="s">
        <v>169</v>
      </c>
      <c r="C24" s="375" t="s">
        <v>245</v>
      </c>
      <c r="D24" s="375" t="s">
        <v>248</v>
      </c>
      <c r="E24" s="375" t="s">
        <v>169</v>
      </c>
      <c r="F24" s="375" t="s">
        <v>245</v>
      </c>
      <c r="G24" s="375" t="s">
        <v>248</v>
      </c>
      <c r="H24" s="178"/>
      <c r="I24" s="375" t="s">
        <v>169</v>
      </c>
      <c r="J24" s="375" t="s">
        <v>245</v>
      </c>
      <c r="K24" s="375" t="s">
        <v>248</v>
      </c>
      <c r="L24" s="178"/>
      <c r="M24" s="375" t="s">
        <v>169</v>
      </c>
      <c r="N24" s="375" t="s">
        <v>245</v>
      </c>
      <c r="O24" s="375" t="s">
        <v>248</v>
      </c>
    </row>
    <row r="25" spans="1:15" ht="20.25" customHeight="1" thickBot="1">
      <c r="A25" s="381"/>
      <c r="B25" s="376"/>
      <c r="C25" s="376"/>
      <c r="D25" s="376"/>
      <c r="E25" s="376"/>
      <c r="F25" s="376"/>
      <c r="G25" s="376"/>
      <c r="H25" s="178"/>
      <c r="I25" s="376"/>
      <c r="J25" s="376"/>
      <c r="K25" s="376"/>
      <c r="L25" s="178"/>
      <c r="M25" s="376"/>
      <c r="N25" s="376"/>
      <c r="O25" s="376"/>
    </row>
    <row r="26" spans="1:15" ht="16.5" customHeight="1">
      <c r="A26" s="345" t="s">
        <v>154</v>
      </c>
      <c r="B26" s="346">
        <v>4333.7724439882513</v>
      </c>
      <c r="C26" s="346">
        <v>972.43360758846984</v>
      </c>
      <c r="D26" s="346">
        <v>5306.2060515767225</v>
      </c>
      <c r="E26" s="329">
        <v>4103.4024539380334</v>
      </c>
      <c r="F26" s="329">
        <v>978.12059885501003</v>
      </c>
      <c r="G26" s="329">
        <v>5081.5230527930435</v>
      </c>
      <c r="H26" s="168"/>
      <c r="I26" s="329">
        <f>+B26-E26</f>
        <v>230.36999005021789</v>
      </c>
      <c r="J26" s="329">
        <f t="shared" ref="J26:K41" si="4">+C26-F26</f>
        <v>-5.6869912665401898</v>
      </c>
      <c r="K26" s="329">
        <f t="shared" si="4"/>
        <v>224.68299878367907</v>
      </c>
      <c r="L26" s="168"/>
      <c r="M26" s="330">
        <f>+B26/E26-1</f>
        <v>5.6141212721928291E-2</v>
      </c>
      <c r="N26" s="330">
        <f t="shared" ref="N26:O41" si="5">+C26/F26-1</f>
        <v>-5.8142025361671568E-3</v>
      </c>
      <c r="O26" s="330">
        <f t="shared" si="5"/>
        <v>4.4215680308718142E-2</v>
      </c>
    </row>
    <row r="27" spans="1:15">
      <c r="A27" s="233" t="s">
        <v>155</v>
      </c>
      <c r="B27" s="331">
        <v>3252.0240474903057</v>
      </c>
      <c r="C27" s="331">
        <v>98.207575755200025</v>
      </c>
      <c r="D27" s="331">
        <v>3350.2316232455069</v>
      </c>
      <c r="E27" s="332">
        <v>3091.6082510169808</v>
      </c>
      <c r="F27" s="332">
        <v>112.31032063099997</v>
      </c>
      <c r="G27" s="332">
        <v>3203.9185716479806</v>
      </c>
      <c r="H27" s="332"/>
      <c r="I27" s="332">
        <f t="shared" ref="I27:I39" si="6">+B27-E27</f>
        <v>160.41579647332492</v>
      </c>
      <c r="J27" s="332">
        <f t="shared" si="4"/>
        <v>-14.102744875799942</v>
      </c>
      <c r="K27" s="332">
        <f t="shared" si="4"/>
        <v>146.31305159752628</v>
      </c>
      <c r="L27" s="332"/>
      <c r="M27" s="333">
        <f t="shared" ref="M27:M39" si="7">+B27/E27-1</f>
        <v>5.1887491379464468E-2</v>
      </c>
      <c r="N27" s="333">
        <f t="shared" si="5"/>
        <v>-0.12556944719386098</v>
      </c>
      <c r="O27" s="333">
        <f t="shared" si="5"/>
        <v>4.5666907046975291E-2</v>
      </c>
    </row>
    <row r="28" spans="1:15">
      <c r="A28" s="233" t="s">
        <v>156</v>
      </c>
      <c r="B28" s="331">
        <v>1034.2467264978977</v>
      </c>
      <c r="C28" s="331">
        <v>0</v>
      </c>
      <c r="D28" s="331">
        <v>1034.2467264978977</v>
      </c>
      <c r="E28" s="332">
        <v>963.68418324300183</v>
      </c>
      <c r="F28" s="332">
        <v>0</v>
      </c>
      <c r="G28" s="332">
        <v>963.68418324300183</v>
      </c>
      <c r="H28" s="332"/>
      <c r="I28" s="332">
        <f t="shared" si="6"/>
        <v>70.5625432548959</v>
      </c>
      <c r="J28" s="332">
        <f t="shared" si="4"/>
        <v>0</v>
      </c>
      <c r="K28" s="332">
        <f t="shared" si="4"/>
        <v>70.5625432548959</v>
      </c>
      <c r="L28" s="332"/>
      <c r="M28" s="333">
        <f t="shared" si="7"/>
        <v>7.3221647176399562E-2</v>
      </c>
      <c r="N28" s="333" t="s">
        <v>274</v>
      </c>
      <c r="O28" s="333">
        <f t="shared" si="5"/>
        <v>7.3221647176399562E-2</v>
      </c>
    </row>
    <row r="29" spans="1:15">
      <c r="A29" s="233" t="s">
        <v>180</v>
      </c>
      <c r="B29" s="331">
        <v>47.501670000049998</v>
      </c>
      <c r="C29" s="331">
        <v>874.2260318332701</v>
      </c>
      <c r="D29" s="331">
        <v>921.72770183332022</v>
      </c>
      <c r="E29" s="332">
        <v>48.110019678050008</v>
      </c>
      <c r="F29" s="332">
        <v>865.81027822400983</v>
      </c>
      <c r="G29" s="332">
        <v>913.92029790206016</v>
      </c>
      <c r="H29" s="332"/>
      <c r="I29" s="332">
        <f t="shared" si="6"/>
        <v>-0.60834967800001039</v>
      </c>
      <c r="J29" s="332">
        <f t="shared" si="4"/>
        <v>8.4157536092602641</v>
      </c>
      <c r="K29" s="332">
        <f t="shared" si="4"/>
        <v>7.8074039312600689</v>
      </c>
      <c r="L29" s="332"/>
      <c r="M29" s="333">
        <f t="shared" si="7"/>
        <v>-1.2644968388519806E-2</v>
      </c>
      <c r="N29" s="333">
        <f t="shared" si="5"/>
        <v>9.7200897482101478E-3</v>
      </c>
      <c r="O29" s="333">
        <f t="shared" si="5"/>
        <v>8.5427623712726053E-3</v>
      </c>
    </row>
    <row r="30" spans="1:15" ht="16.5" customHeight="1">
      <c r="A30" s="234" t="s">
        <v>157</v>
      </c>
      <c r="B30" s="347">
        <v>1366.4146998381966</v>
      </c>
      <c r="C30" s="347">
        <v>10.080929999999995</v>
      </c>
      <c r="D30" s="347">
        <v>680.03324743819576</v>
      </c>
      <c r="E30" s="348">
        <v>1101.0914460028066</v>
      </c>
      <c r="F30" s="348">
        <v>45.803080827150708</v>
      </c>
      <c r="G30" s="348">
        <v>478.73699520009632</v>
      </c>
      <c r="H30" s="348"/>
      <c r="I30" s="348">
        <f t="shared" si="6"/>
        <v>265.32325383539001</v>
      </c>
      <c r="J30" s="348">
        <f t="shared" si="4"/>
        <v>-35.722150827150713</v>
      </c>
      <c r="K30" s="348">
        <f t="shared" si="4"/>
        <v>201.29625223809944</v>
      </c>
      <c r="L30" s="348"/>
      <c r="M30" s="349">
        <f t="shared" si="7"/>
        <v>0.24096386798623248</v>
      </c>
      <c r="N30" s="349">
        <f t="shared" si="5"/>
        <v>-0.77990716305650087</v>
      </c>
      <c r="O30" s="349">
        <f t="shared" si="5"/>
        <v>0.42047356744168951</v>
      </c>
    </row>
    <row r="31" spans="1:15">
      <c r="A31" s="233" t="s">
        <v>158</v>
      </c>
      <c r="B31" s="331">
        <v>498.77455742374286</v>
      </c>
      <c r="C31" s="331">
        <v>0</v>
      </c>
      <c r="D31" s="331">
        <v>696.4623823999998</v>
      </c>
      <c r="E31" s="332">
        <v>276.90465544975859</v>
      </c>
      <c r="F31" s="332">
        <v>0</v>
      </c>
      <c r="G31" s="332">
        <v>668.1575316298613</v>
      </c>
      <c r="H31" s="332"/>
      <c r="I31" s="332">
        <f t="shared" si="6"/>
        <v>221.86990197398427</v>
      </c>
      <c r="J31" s="332">
        <f t="shared" si="4"/>
        <v>0</v>
      </c>
      <c r="K31" s="332">
        <f t="shared" si="4"/>
        <v>28.304850770138501</v>
      </c>
      <c r="L31" s="332"/>
      <c r="M31" s="333">
        <f t="shared" si="7"/>
        <v>0.80125016899269941</v>
      </c>
      <c r="N31" s="333" t="s">
        <v>274</v>
      </c>
      <c r="O31" s="333">
        <f t="shared" si="5"/>
        <v>4.2362540913208679E-2</v>
      </c>
    </row>
    <row r="32" spans="1:15">
      <c r="A32" s="233" t="s">
        <v>159</v>
      </c>
      <c r="B32" s="331">
        <v>786.92018434432475</v>
      </c>
      <c r="C32" s="331">
        <v>0</v>
      </c>
      <c r="D32" s="331">
        <v>90.457801944324956</v>
      </c>
      <c r="E32" s="332">
        <v>668.27693101186151</v>
      </c>
      <c r="F32" s="332">
        <v>0</v>
      </c>
      <c r="G32" s="332">
        <v>0.11939938200021061</v>
      </c>
      <c r="H32" s="332"/>
      <c r="I32" s="332">
        <f t="shared" si="6"/>
        <v>118.64325333246325</v>
      </c>
      <c r="J32" s="332">
        <f t="shared" si="4"/>
        <v>0</v>
      </c>
      <c r="K32" s="332">
        <f t="shared" si="4"/>
        <v>90.338402562324745</v>
      </c>
      <c r="L32" s="332"/>
      <c r="M32" s="333">
        <f t="shared" si="7"/>
        <v>0.17753606001754596</v>
      </c>
      <c r="N32" s="333" t="s">
        <v>274</v>
      </c>
      <c r="O32" s="333" t="s">
        <v>274</v>
      </c>
    </row>
    <row r="33" spans="1:15">
      <c r="A33" s="233" t="s">
        <v>160</v>
      </c>
      <c r="B33" s="331">
        <v>579.49451549387095</v>
      </c>
      <c r="C33" s="331">
        <v>10.080929999999995</v>
      </c>
      <c r="D33" s="331">
        <v>589.57544549387103</v>
      </c>
      <c r="E33" s="332">
        <v>432.81451499094555</v>
      </c>
      <c r="F33" s="332">
        <v>45.803080827150708</v>
      </c>
      <c r="G33" s="332">
        <v>478.61759581809611</v>
      </c>
      <c r="H33" s="332"/>
      <c r="I33" s="332">
        <f t="shared" si="6"/>
        <v>146.6800005029254</v>
      </c>
      <c r="J33" s="332">
        <f t="shared" si="4"/>
        <v>-35.722150827150713</v>
      </c>
      <c r="K33" s="332">
        <f t="shared" si="4"/>
        <v>110.95784967577492</v>
      </c>
      <c r="L33" s="332"/>
      <c r="M33" s="333">
        <f t="shared" si="7"/>
        <v>0.33889806238590192</v>
      </c>
      <c r="N33" s="333">
        <f t="shared" si="5"/>
        <v>-0.77990716305650087</v>
      </c>
      <c r="O33" s="333">
        <f t="shared" si="5"/>
        <v>0.23182985883775498</v>
      </c>
    </row>
    <row r="34" spans="1:15" ht="11.25" hidden="1" customHeight="1">
      <c r="A34" s="234" t="s">
        <v>161</v>
      </c>
      <c r="B34" s="347">
        <v>0</v>
      </c>
      <c r="C34" s="347">
        <v>0</v>
      </c>
      <c r="D34" s="347">
        <v>0</v>
      </c>
      <c r="E34" s="348">
        <v>0</v>
      </c>
      <c r="F34" s="348">
        <v>0</v>
      </c>
      <c r="G34" s="348">
        <v>0</v>
      </c>
      <c r="H34" s="348"/>
      <c r="I34" s="348">
        <f t="shared" si="6"/>
        <v>0</v>
      </c>
      <c r="J34" s="348">
        <f t="shared" si="4"/>
        <v>0</v>
      </c>
      <c r="K34" s="348">
        <f t="shared" si="4"/>
        <v>0</v>
      </c>
      <c r="L34" s="348"/>
      <c r="M34" s="349" t="e">
        <f t="shared" si="7"/>
        <v>#DIV/0!</v>
      </c>
      <c r="N34" s="349" t="e">
        <f t="shared" si="5"/>
        <v>#DIV/0!</v>
      </c>
      <c r="O34" s="349" t="e">
        <f t="shared" si="5"/>
        <v>#DIV/0!</v>
      </c>
    </row>
    <row r="35" spans="1:15" ht="15.75" customHeight="1">
      <c r="A35" s="234" t="s">
        <v>162</v>
      </c>
      <c r="B35" s="347">
        <v>5700.4130343705237</v>
      </c>
      <c r="C35" s="347">
        <v>982.51725042430326</v>
      </c>
      <c r="D35" s="347">
        <v>5986.4679023948302</v>
      </c>
      <c r="E35" s="348">
        <v>5204.3336173266471</v>
      </c>
      <c r="F35" s="348">
        <v>1023.9271030930831</v>
      </c>
      <c r="G35" s="348">
        <v>5560.103188789868</v>
      </c>
      <c r="H35" s="348"/>
      <c r="I35" s="348">
        <f t="shared" si="6"/>
        <v>496.07941704387667</v>
      </c>
      <c r="J35" s="348">
        <f t="shared" si="4"/>
        <v>-41.409852668779877</v>
      </c>
      <c r="K35" s="348">
        <f t="shared" si="4"/>
        <v>426.36471360496216</v>
      </c>
      <c r="L35" s="348"/>
      <c r="M35" s="349">
        <f t="shared" si="7"/>
        <v>9.5320448979729688E-2</v>
      </c>
      <c r="N35" s="349">
        <f t="shared" si="5"/>
        <v>-4.0442188260950251E-2</v>
      </c>
      <c r="O35" s="349">
        <f t="shared" si="5"/>
        <v>7.668287784021488E-2</v>
      </c>
    </row>
    <row r="36" spans="1:15">
      <c r="A36" s="233" t="s">
        <v>163</v>
      </c>
      <c r="B36" s="331">
        <v>2492.6828085886755</v>
      </c>
      <c r="C36" s="331">
        <v>114.14691294692022</v>
      </c>
      <c r="D36" s="331">
        <v>2606.829721535596</v>
      </c>
      <c r="E36" s="332">
        <v>2761.7599299571648</v>
      </c>
      <c r="F36" s="332">
        <v>111.56927643123737</v>
      </c>
      <c r="G36" s="332">
        <v>2873.3292063884019</v>
      </c>
      <c r="H36" s="332"/>
      <c r="I36" s="332">
        <f t="shared" si="6"/>
        <v>-269.07712136848932</v>
      </c>
      <c r="J36" s="332">
        <f t="shared" si="4"/>
        <v>2.5776365156828547</v>
      </c>
      <c r="K36" s="332">
        <f t="shared" si="4"/>
        <v>-266.49948485280584</v>
      </c>
      <c r="L36" s="332"/>
      <c r="M36" s="333">
        <f t="shared" si="7"/>
        <v>-9.7429584103156497E-2</v>
      </c>
      <c r="N36" s="333">
        <f t="shared" si="5"/>
        <v>2.310346179641587E-2</v>
      </c>
      <c r="O36" s="333">
        <f t="shared" si="5"/>
        <v>-9.2749373883189379E-2</v>
      </c>
    </row>
    <row r="37" spans="1:15">
      <c r="A37" s="233" t="s">
        <v>164</v>
      </c>
      <c r="B37" s="331">
        <v>2728.2199557818485</v>
      </c>
      <c r="C37" s="331">
        <v>41.723675077383263</v>
      </c>
      <c r="D37" s="331">
        <v>2769.9436308592321</v>
      </c>
      <c r="E37" s="332">
        <v>2381.904755713158</v>
      </c>
      <c r="F37" s="332">
        <v>46.967111765932032</v>
      </c>
      <c r="G37" s="332">
        <v>2428.8718674790898</v>
      </c>
      <c r="H37" s="332"/>
      <c r="I37" s="332">
        <f t="shared" si="6"/>
        <v>346.3152000686905</v>
      </c>
      <c r="J37" s="332">
        <f t="shared" si="4"/>
        <v>-5.2434366885487691</v>
      </c>
      <c r="K37" s="332">
        <f t="shared" si="4"/>
        <v>341.07176338014233</v>
      </c>
      <c r="L37" s="332"/>
      <c r="M37" s="333">
        <f t="shared" si="7"/>
        <v>0.14539422671625735</v>
      </c>
      <c r="N37" s="333">
        <f t="shared" si="5"/>
        <v>-0.11164060320933211</v>
      </c>
      <c r="O37" s="333">
        <f t="shared" si="5"/>
        <v>0.14042394246763568</v>
      </c>
    </row>
    <row r="38" spans="1:15">
      <c r="A38" s="233" t="s">
        <v>165</v>
      </c>
      <c r="B38" s="331">
        <v>479.51027000000011</v>
      </c>
      <c r="C38" s="331">
        <v>130.18428</v>
      </c>
      <c r="D38" s="331">
        <v>609.69455000000005</v>
      </c>
      <c r="E38" s="332">
        <v>60.668931656324361</v>
      </c>
      <c r="F38" s="332">
        <v>197.23318326605215</v>
      </c>
      <c r="G38" s="332">
        <v>257.90211492237654</v>
      </c>
      <c r="H38" s="332"/>
      <c r="I38" s="332">
        <f t="shared" si="6"/>
        <v>418.84133834367572</v>
      </c>
      <c r="J38" s="332">
        <f t="shared" si="4"/>
        <v>-67.04890326605215</v>
      </c>
      <c r="K38" s="332">
        <f t="shared" si="4"/>
        <v>351.79243507762351</v>
      </c>
      <c r="L38" s="332"/>
      <c r="M38" s="333">
        <f t="shared" si="7"/>
        <v>6.9037203542056131</v>
      </c>
      <c r="N38" s="333">
        <f t="shared" si="5"/>
        <v>-0.339947376783999</v>
      </c>
      <c r="O38" s="333">
        <f t="shared" si="5"/>
        <v>1.3640540915436312</v>
      </c>
    </row>
    <row r="39" spans="1:15">
      <c r="A39" s="233" t="s">
        <v>166</v>
      </c>
      <c r="B39" s="331">
        <v>498.77455742374286</v>
      </c>
      <c r="C39" s="331">
        <v>696.4623823999998</v>
      </c>
      <c r="D39" s="331">
        <v>696.4623823999998</v>
      </c>
      <c r="E39" s="332">
        <v>276.90465544975814</v>
      </c>
      <c r="F39" s="332">
        <v>668.1575316298613</v>
      </c>
      <c r="G39" s="332">
        <v>668.1575316298613</v>
      </c>
      <c r="H39" s="332"/>
      <c r="I39" s="332">
        <f t="shared" si="6"/>
        <v>221.86990197398472</v>
      </c>
      <c r="J39" s="332">
        <f t="shared" si="4"/>
        <v>28.304850770138501</v>
      </c>
      <c r="K39" s="332">
        <f t="shared" si="4"/>
        <v>28.304850770138501</v>
      </c>
      <c r="L39" s="332"/>
      <c r="M39" s="333">
        <f t="shared" si="7"/>
        <v>0.80125016899270229</v>
      </c>
      <c r="N39" s="333">
        <f t="shared" si="5"/>
        <v>4.2362540913208679E-2</v>
      </c>
      <c r="O39" s="333">
        <f t="shared" si="5"/>
        <v>4.2362540913208679E-2</v>
      </c>
    </row>
    <row r="40" spans="1:15" ht="13.5" customHeight="1" thickBot="1">
      <c r="A40" s="115" t="s">
        <v>167</v>
      </c>
      <c r="B40" s="335"/>
      <c r="C40" s="335"/>
      <c r="D40" s="335">
        <v>18240.30731189168</v>
      </c>
      <c r="E40" s="168"/>
      <c r="F40" s="168"/>
      <c r="G40" s="168">
        <v>18008.199999999997</v>
      </c>
      <c r="H40" s="168"/>
      <c r="I40" s="168"/>
      <c r="J40" s="168"/>
      <c r="K40" s="168">
        <f t="shared" si="4"/>
        <v>232.10731189168291</v>
      </c>
      <c r="L40" s="168"/>
      <c r="M40" s="336"/>
      <c r="N40" s="336"/>
      <c r="O40" s="336">
        <f t="shared" si="5"/>
        <v>1.2888979014653579E-2</v>
      </c>
    </row>
    <row r="41" spans="1:15" ht="15" customHeight="1" thickBot="1">
      <c r="A41" s="337" t="s">
        <v>168</v>
      </c>
      <c r="B41" s="343"/>
      <c r="C41" s="343"/>
      <c r="D41" s="344">
        <v>0.32819994751360254</v>
      </c>
      <c r="E41" s="338"/>
      <c r="F41" s="338"/>
      <c r="G41" s="339">
        <v>0.30875396701446384</v>
      </c>
      <c r="H41" s="334"/>
      <c r="I41" s="338"/>
      <c r="J41" s="338"/>
      <c r="K41" s="239">
        <f t="shared" si="4"/>
        <v>1.9445980499138704E-2</v>
      </c>
      <c r="L41" s="334"/>
      <c r="M41" s="340"/>
      <c r="N41" s="340"/>
      <c r="O41" s="239">
        <f t="shared" si="5"/>
        <v>6.2982123556740488E-2</v>
      </c>
    </row>
    <row r="42" spans="1:15">
      <c r="A42" s="164"/>
      <c r="B42" s="164"/>
      <c r="C42" s="164"/>
      <c r="D42" s="164"/>
      <c r="E42" s="164"/>
      <c r="F42" s="164"/>
      <c r="G42" s="164"/>
      <c r="H42" s="164"/>
      <c r="L42" s="164"/>
    </row>
  </sheetData>
  <mergeCells count="35">
    <mergeCell ref="O24:O25"/>
    <mergeCell ref="I2:K2"/>
    <mergeCell ref="M2:O2"/>
    <mergeCell ref="I3:I4"/>
    <mergeCell ref="O3:O4"/>
    <mergeCell ref="I23:K23"/>
    <mergeCell ref="M23:O23"/>
    <mergeCell ref="I24:I25"/>
    <mergeCell ref="J24:J25"/>
    <mergeCell ref="K24:K25"/>
    <mergeCell ref="J3:J4"/>
    <mergeCell ref="K3:K4"/>
    <mergeCell ref="M3:M4"/>
    <mergeCell ref="B2:D2"/>
    <mergeCell ref="E2:G2"/>
    <mergeCell ref="B23:D23"/>
    <mergeCell ref="E23:G23"/>
    <mergeCell ref="B24:B25"/>
    <mergeCell ref="C24:C25"/>
    <mergeCell ref="D24:D25"/>
    <mergeCell ref="E24:E25"/>
    <mergeCell ref="F24:F25"/>
    <mergeCell ref="G24:G25"/>
    <mergeCell ref="B3:B4"/>
    <mergeCell ref="E3:E4"/>
    <mergeCell ref="C3:C4"/>
    <mergeCell ref="A21:D21"/>
    <mergeCell ref="A3:A4"/>
    <mergeCell ref="A24:A25"/>
    <mergeCell ref="D3:D4"/>
    <mergeCell ref="F3:F4"/>
    <mergeCell ref="G3:G4"/>
    <mergeCell ref="N3:N4"/>
    <mergeCell ref="M24:M25"/>
    <mergeCell ref="N24:N25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</sheetPr>
  <dimension ref="A1:M37"/>
  <sheetViews>
    <sheetView showGridLines="0" zoomScale="110" zoomScaleNormal="110" workbookViewId="0">
      <selection activeCell="B2" sqref="B2"/>
    </sheetView>
  </sheetViews>
  <sheetFormatPr baseColWidth="10" defaultRowHeight="11.25"/>
  <cols>
    <col min="1" max="1" width="3.42578125" style="60" customWidth="1"/>
    <col min="2" max="2" width="32.85546875" style="60" customWidth="1"/>
    <col min="3" max="3" width="9.28515625" style="60" customWidth="1"/>
    <col min="4" max="7" width="13.42578125" style="60" customWidth="1"/>
    <col min="8" max="16384" width="11.42578125" style="60"/>
  </cols>
  <sheetData>
    <row r="1" spans="1:13" ht="12" thickBot="1"/>
    <row r="2" spans="1:13" s="138" customFormat="1" ht="37.5" customHeight="1" thickBot="1">
      <c r="B2" s="341" t="s">
        <v>240</v>
      </c>
      <c r="C2" s="240"/>
      <c r="D2" s="342" t="str">
        <f>+'Generation Business'!C4</f>
        <v>Dec-20</v>
      </c>
      <c r="E2" s="342" t="str">
        <f>+'Generation Business'!D4</f>
        <v>Dec-19</v>
      </c>
      <c r="F2" s="350" t="s">
        <v>275</v>
      </c>
      <c r="G2" s="351" t="s">
        <v>95</v>
      </c>
      <c r="M2" s="320"/>
    </row>
    <row r="3" spans="1:13" s="321" customFormat="1" ht="18" customHeight="1">
      <c r="B3" s="345" t="s">
        <v>184</v>
      </c>
      <c r="C3" s="108">
        <v>1</v>
      </c>
      <c r="D3" s="352">
        <v>16480.85214201975</v>
      </c>
      <c r="E3" s="353">
        <v>17134.681147316591</v>
      </c>
      <c r="F3" s="224">
        <v>-653.82900529684048</v>
      </c>
      <c r="G3" s="108">
        <v>-3.8158224228131296E-2</v>
      </c>
      <c r="L3" s="322"/>
    </row>
    <row r="4" spans="1:13">
      <c r="A4" s="323"/>
      <c r="B4" s="233" t="s">
        <v>89</v>
      </c>
      <c r="C4" s="215">
        <v>0.30372508856524294</v>
      </c>
      <c r="D4" s="354">
        <v>5005.6482764656221</v>
      </c>
      <c r="E4" s="214">
        <v>4897.482740997315</v>
      </c>
      <c r="F4" s="214">
        <v>108.1655354683071</v>
      </c>
      <c r="G4" s="215">
        <v>2.2085945206675797E-2</v>
      </c>
    </row>
    <row r="5" spans="1:13">
      <c r="A5" s="323"/>
      <c r="B5" s="233" t="s">
        <v>90</v>
      </c>
      <c r="C5" s="215">
        <v>0.27947246323533931</v>
      </c>
      <c r="D5" s="354">
        <v>4605.9443443476775</v>
      </c>
      <c r="E5" s="214">
        <v>4924.0637269651661</v>
      </c>
      <c r="F5" s="214">
        <v>-318.11938261748855</v>
      </c>
      <c r="G5" s="215">
        <v>-6.4605049864688527E-2</v>
      </c>
      <c r="H5" s="324"/>
    </row>
    <row r="6" spans="1:13">
      <c r="A6" s="323"/>
      <c r="B6" s="233" t="s">
        <v>31</v>
      </c>
      <c r="C6" s="215">
        <v>0.10233378235415705</v>
      </c>
      <c r="D6" s="354">
        <v>1686.5479361124922</v>
      </c>
      <c r="E6" s="214">
        <v>1953.5354481540462</v>
      </c>
      <c r="F6" s="214">
        <v>-266.98751204155406</v>
      </c>
      <c r="G6" s="215">
        <v>-0.13666888527353752</v>
      </c>
    </row>
    <row r="7" spans="1:13">
      <c r="A7" s="323"/>
      <c r="B7" s="233" t="s">
        <v>181</v>
      </c>
      <c r="C7" s="215">
        <v>0.2588846032671574</v>
      </c>
      <c r="D7" s="354">
        <v>4266.638868291464</v>
      </c>
      <c r="E7" s="214">
        <v>4357.1016626216515</v>
      </c>
      <c r="F7" s="214">
        <v>-90.462794330187535</v>
      </c>
      <c r="G7" s="215">
        <v>-2.0762149092421318E-2</v>
      </c>
      <c r="L7" s="325"/>
      <c r="M7" s="323"/>
    </row>
    <row r="8" spans="1:13">
      <c r="A8" s="323"/>
      <c r="B8" s="233" t="s">
        <v>182</v>
      </c>
      <c r="C8" s="215">
        <v>5.5584062578103277E-2</v>
      </c>
      <c r="D8" s="354">
        <v>916.07271680249323</v>
      </c>
      <c r="E8" s="214">
        <v>1002.4975685784107</v>
      </c>
      <c r="F8" s="214">
        <v>-86.424851775917432</v>
      </c>
      <c r="G8" s="215">
        <v>-8.6209537543788753E-2</v>
      </c>
      <c r="L8" s="325"/>
      <c r="M8" s="323"/>
    </row>
    <row r="9" spans="1:13" ht="8.25" customHeight="1"/>
    <row r="10" spans="1:13" ht="8.25" customHeight="1">
      <c r="A10" s="323"/>
      <c r="B10" s="323"/>
      <c r="C10" s="323"/>
      <c r="D10" s="323"/>
      <c r="E10" s="326"/>
      <c r="G10" s="326"/>
      <c r="L10" s="325"/>
    </row>
    <row r="11" spans="1:13" s="321" customFormat="1" ht="18" customHeight="1">
      <c r="B11" s="234" t="s">
        <v>183</v>
      </c>
      <c r="C11" s="213">
        <v>0.99999999999999989</v>
      </c>
      <c r="D11" s="355">
        <v>2008017.9999999998</v>
      </c>
      <c r="E11" s="212">
        <v>1972216</v>
      </c>
      <c r="F11" s="212">
        <v>35801.999999999767</v>
      </c>
      <c r="G11" s="213">
        <v>1.8153184032580493E-2</v>
      </c>
      <c r="L11" s="322"/>
    </row>
    <row r="12" spans="1:13">
      <c r="A12" s="323"/>
      <c r="B12" s="233" t="s">
        <v>89</v>
      </c>
      <c r="C12" s="215">
        <v>0.89684401619449805</v>
      </c>
      <c r="D12" s="354">
        <v>1800878.9277108433</v>
      </c>
      <c r="E12" s="214">
        <v>1767560</v>
      </c>
      <c r="F12" s="214">
        <v>33318.927710843273</v>
      </c>
      <c r="G12" s="215">
        <v>1.8850238583608632E-2</v>
      </c>
    </row>
    <row r="13" spans="1:13">
      <c r="A13" s="323"/>
      <c r="B13" s="233" t="s">
        <v>90</v>
      </c>
      <c r="C13" s="215">
        <v>7.6509772322758074E-2</v>
      </c>
      <c r="D13" s="354">
        <v>153633</v>
      </c>
      <c r="E13" s="214">
        <v>151589</v>
      </c>
      <c r="F13" s="214">
        <v>2044</v>
      </c>
      <c r="G13" s="215">
        <v>1.3483827982241455E-2</v>
      </c>
      <c r="H13" s="324"/>
    </row>
    <row r="14" spans="1:13">
      <c r="A14" s="323"/>
      <c r="B14" s="233" t="s">
        <v>31</v>
      </c>
      <c r="C14" s="215">
        <v>6.2176217471866142E-3</v>
      </c>
      <c r="D14" s="354">
        <v>12485.096385542169</v>
      </c>
      <c r="E14" s="214">
        <v>12759</v>
      </c>
      <c r="F14" s="214">
        <v>-273.90361445783128</v>
      </c>
      <c r="G14" s="215">
        <v>-2.1467482910716457E-2</v>
      </c>
    </row>
    <row r="15" spans="1:13">
      <c r="A15" s="323"/>
      <c r="B15" s="233" t="s">
        <v>181</v>
      </c>
      <c r="C15" s="215">
        <v>4.0786486973722351E-4</v>
      </c>
      <c r="D15" s="354">
        <v>819</v>
      </c>
      <c r="E15" s="214">
        <v>787</v>
      </c>
      <c r="F15" s="214">
        <v>32</v>
      </c>
      <c r="G15" s="215">
        <v>4.0660736975857689E-2</v>
      </c>
      <c r="L15" s="325"/>
      <c r="M15" s="323"/>
    </row>
    <row r="16" spans="1:13">
      <c r="A16" s="323"/>
      <c r="B16" s="233" t="s">
        <v>182</v>
      </c>
      <c r="C16" s="215">
        <v>2.0020724865820159E-2</v>
      </c>
      <c r="D16" s="354">
        <v>40201.975903614461</v>
      </c>
      <c r="E16" s="214">
        <v>39521</v>
      </c>
      <c r="F16" s="214">
        <v>680.97590361446055</v>
      </c>
      <c r="G16" s="215">
        <v>1.723073564976748E-2</v>
      </c>
      <c r="L16" s="325"/>
      <c r="M16" s="323"/>
    </row>
    <row r="17" spans="1:13" ht="4.5" customHeight="1">
      <c r="A17" s="323"/>
      <c r="B17" s="323"/>
      <c r="C17" s="326"/>
      <c r="D17" s="323"/>
      <c r="E17" s="323"/>
      <c r="F17" s="327"/>
      <c r="G17" s="326"/>
      <c r="L17" s="325"/>
    </row>
    <row r="18" spans="1:13">
      <c r="B18" s="382" t="s">
        <v>83</v>
      </c>
      <c r="C18" s="382"/>
      <c r="D18" s="382"/>
      <c r="E18" s="382"/>
      <c r="F18" s="382"/>
      <c r="G18" s="382"/>
    </row>
    <row r="20" spans="1:13" ht="12" thickBot="1"/>
    <row r="21" spans="1:13" s="138" customFormat="1" ht="37.5" customHeight="1" thickBot="1">
      <c r="B21" s="341" t="s">
        <v>253</v>
      </c>
      <c r="C21" s="240"/>
      <c r="D21" s="342" t="str">
        <f>+'Generation Business'!G4</f>
        <v>Q4 2020</v>
      </c>
      <c r="E21" s="342" t="str">
        <f>+'Generation Business'!H4</f>
        <v>Q4 2019</v>
      </c>
      <c r="F21" s="350" t="s">
        <v>185</v>
      </c>
      <c r="G21" s="351" t="s">
        <v>95</v>
      </c>
      <c r="M21" s="320"/>
    </row>
    <row r="22" spans="1:13" s="321" customFormat="1" ht="18" customHeight="1">
      <c r="B22" s="345" t="s">
        <v>184</v>
      </c>
      <c r="C22" s="108">
        <v>1</v>
      </c>
      <c r="D22" s="352">
        <v>4123.291750537077</v>
      </c>
      <c r="E22" s="353">
        <v>4192.848249129227</v>
      </c>
      <c r="F22" s="224">
        <v>-69.556498592150092</v>
      </c>
      <c r="G22" s="108">
        <v>-1.6589319350299794E-2</v>
      </c>
      <c r="H22" s="328"/>
      <c r="L22" s="322"/>
    </row>
    <row r="23" spans="1:13">
      <c r="A23" s="323"/>
      <c r="B23" s="233" t="s">
        <v>89</v>
      </c>
      <c r="C23" s="215">
        <v>0.29450260099178827</v>
      </c>
      <c r="D23" s="354">
        <v>1214.3201451811528</v>
      </c>
      <c r="E23" s="214">
        <v>1200.3268160634439</v>
      </c>
      <c r="F23" s="214">
        <v>13.993329117708981</v>
      </c>
      <c r="G23" s="215">
        <v>1.1657932598391069E-2</v>
      </c>
    </row>
    <row r="24" spans="1:13">
      <c r="A24" s="323"/>
      <c r="B24" s="233" t="s">
        <v>90</v>
      </c>
      <c r="C24" s="215">
        <v>0.28179905831620994</v>
      </c>
      <c r="D24" s="354">
        <v>1161.9397324643451</v>
      </c>
      <c r="E24" s="214">
        <v>1176.1488634511884</v>
      </c>
      <c r="F24" s="214">
        <v>-14.20913098684332</v>
      </c>
      <c r="G24" s="215">
        <v>-1.2081065100168773E-2</v>
      </c>
      <c r="H24" s="324"/>
    </row>
    <row r="25" spans="1:13">
      <c r="A25" s="323"/>
      <c r="B25" s="233" t="s">
        <v>31</v>
      </c>
      <c r="C25" s="215">
        <v>0.10198928364284612</v>
      </c>
      <c r="D25" s="354">
        <v>420.53157188773343</v>
      </c>
      <c r="E25" s="214">
        <v>481.46023943902014</v>
      </c>
      <c r="F25" s="214">
        <v>-60.928667551286708</v>
      </c>
      <c r="G25" s="215">
        <v>-0.126549738815979</v>
      </c>
    </row>
    <row r="26" spans="1:13">
      <c r="A26" s="323"/>
      <c r="B26" s="233" t="s">
        <v>181</v>
      </c>
      <c r="C26" s="215">
        <v>0.26871528721494742</v>
      </c>
      <c r="D26" s="354">
        <v>1107.9915270165939</v>
      </c>
      <c r="E26" s="214">
        <v>1099.0499367246721</v>
      </c>
      <c r="F26" s="214">
        <v>8.9415902919217842</v>
      </c>
      <c r="G26" s="215">
        <v>8.1357452406293912E-3</v>
      </c>
      <c r="L26" s="325"/>
      <c r="M26" s="323"/>
    </row>
    <row r="27" spans="1:13">
      <c r="A27" s="323"/>
      <c r="B27" s="233" t="s">
        <v>182</v>
      </c>
      <c r="C27" s="215">
        <v>5.2993769834207623E-2</v>
      </c>
      <c r="D27" s="354">
        <v>218.5087739872489</v>
      </c>
      <c r="E27" s="214">
        <v>235.8623934509011</v>
      </c>
      <c r="F27" s="214">
        <v>-17.353619463652194</v>
      </c>
      <c r="G27" s="215">
        <v>-7.357518597921231E-2</v>
      </c>
      <c r="L27" s="325"/>
      <c r="M27" s="323"/>
    </row>
    <row r="28" spans="1:13" ht="8.25" customHeight="1"/>
    <row r="29" spans="1:13" ht="8.25" customHeight="1">
      <c r="A29" s="323"/>
      <c r="B29" s="323"/>
      <c r="C29" s="323"/>
      <c r="D29" s="323"/>
      <c r="E29" s="326"/>
      <c r="G29" s="326"/>
      <c r="L29" s="325"/>
    </row>
    <row r="30" spans="1:13" s="321" customFormat="1" ht="18" customHeight="1">
      <c r="B30" s="234" t="s">
        <v>183</v>
      </c>
      <c r="C30" s="213">
        <v>0.99999999999999989</v>
      </c>
      <c r="D30" s="355">
        <v>2008017.9999999998</v>
      </c>
      <c r="E30" s="212">
        <v>1972216</v>
      </c>
      <c r="F30" s="212">
        <v>35801.999999999767</v>
      </c>
      <c r="G30" s="213">
        <v>1.8153184032580493E-2</v>
      </c>
      <c r="L30" s="322"/>
    </row>
    <row r="31" spans="1:13">
      <c r="A31" s="323"/>
      <c r="B31" s="233" t="s">
        <v>89</v>
      </c>
      <c r="C31" s="215">
        <v>0.89684401619449805</v>
      </c>
      <c r="D31" s="354">
        <v>1800878.9277108433</v>
      </c>
      <c r="E31" s="214">
        <v>1767560</v>
      </c>
      <c r="F31" s="214">
        <v>33318.927710843273</v>
      </c>
      <c r="G31" s="215">
        <v>1.8850238583608632E-2</v>
      </c>
    </row>
    <row r="32" spans="1:13">
      <c r="A32" s="323"/>
      <c r="B32" s="233" t="s">
        <v>90</v>
      </c>
      <c r="C32" s="215">
        <v>7.6509772322758074E-2</v>
      </c>
      <c r="D32" s="354">
        <v>153633</v>
      </c>
      <c r="E32" s="214">
        <v>151589</v>
      </c>
      <c r="F32" s="214">
        <v>2044</v>
      </c>
      <c r="G32" s="215">
        <v>1.3483827982241455E-2</v>
      </c>
      <c r="H32" s="324"/>
    </row>
    <row r="33" spans="1:13">
      <c r="A33" s="323"/>
      <c r="B33" s="233" t="s">
        <v>31</v>
      </c>
      <c r="C33" s="215">
        <v>6.2176217471866142E-3</v>
      </c>
      <c r="D33" s="354">
        <v>12485.096385542169</v>
      </c>
      <c r="E33" s="214">
        <v>12759</v>
      </c>
      <c r="F33" s="214">
        <v>-273.90361445783128</v>
      </c>
      <c r="G33" s="215">
        <v>-2.1467482910716457E-2</v>
      </c>
    </row>
    <row r="34" spans="1:13">
      <c r="A34" s="323"/>
      <c r="B34" s="233" t="s">
        <v>181</v>
      </c>
      <c r="C34" s="215">
        <v>4.0786486973722351E-4</v>
      </c>
      <c r="D34" s="354">
        <v>819</v>
      </c>
      <c r="E34" s="214">
        <v>787</v>
      </c>
      <c r="F34" s="214">
        <v>32</v>
      </c>
      <c r="G34" s="215">
        <v>4.0660736975857689E-2</v>
      </c>
      <c r="L34" s="325"/>
      <c r="M34" s="323"/>
    </row>
    <row r="35" spans="1:13">
      <c r="A35" s="323"/>
      <c r="B35" s="233" t="s">
        <v>182</v>
      </c>
      <c r="C35" s="215">
        <v>2.0020724865820159E-2</v>
      </c>
      <c r="D35" s="354">
        <v>40201.975903614461</v>
      </c>
      <c r="E35" s="214">
        <v>39521</v>
      </c>
      <c r="F35" s="214">
        <v>680.97590361446055</v>
      </c>
      <c r="G35" s="215">
        <v>1.723073564976748E-2</v>
      </c>
      <c r="L35" s="325"/>
      <c r="M35" s="323"/>
    </row>
    <row r="36" spans="1:13" ht="4.5" customHeight="1">
      <c r="A36" s="323"/>
      <c r="B36" s="323"/>
      <c r="C36" s="326"/>
      <c r="D36" s="323"/>
      <c r="E36" s="323"/>
      <c r="F36" s="327"/>
      <c r="G36" s="326"/>
      <c r="L36" s="325"/>
    </row>
    <row r="37" spans="1:13">
      <c r="B37" s="382" t="s">
        <v>83</v>
      </c>
      <c r="C37" s="382"/>
      <c r="D37" s="382"/>
      <c r="E37" s="382"/>
      <c r="F37" s="382"/>
      <c r="G37" s="382"/>
    </row>
  </sheetData>
  <mergeCells count="4">
    <mergeCell ref="B18:E18"/>
    <mergeCell ref="F18:G18"/>
    <mergeCell ref="B37:E37"/>
    <mergeCell ref="F37:G37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</sheetPr>
  <dimension ref="A1:O27"/>
  <sheetViews>
    <sheetView showGridLines="0" zoomScaleNormal="100" workbookViewId="0">
      <selection activeCell="A2" sqref="A2"/>
    </sheetView>
  </sheetViews>
  <sheetFormatPr baseColWidth="10" defaultRowHeight="11.25"/>
  <cols>
    <col min="1" max="1" width="34.7109375" style="163" customWidth="1"/>
    <col min="2" max="7" width="12.5703125" style="163" customWidth="1"/>
    <col min="8" max="8" width="1.140625" style="89" customWidth="1"/>
    <col min="9" max="9" width="11.28515625" style="163" customWidth="1"/>
    <col min="10" max="11" width="11.42578125" style="163"/>
    <col min="12" max="12" width="1.140625" style="89" customWidth="1"/>
    <col min="13" max="16384" width="11.42578125" style="163"/>
  </cols>
  <sheetData>
    <row r="1" spans="1:15" ht="12" thickBot="1"/>
    <row r="2" spans="1:15" ht="16.5" customHeight="1" thickBot="1">
      <c r="A2" s="162"/>
      <c r="B2" s="377" t="str">
        <f>+'GX Physical Data Chile'!B2:D2</f>
        <v>Dec-20</v>
      </c>
      <c r="C2" s="378"/>
      <c r="D2" s="378"/>
      <c r="E2" s="377" t="str">
        <f>+'GX Physical Data Chile'!E2:G2</f>
        <v>Dec-19</v>
      </c>
      <c r="F2" s="378"/>
      <c r="G2" s="378"/>
      <c r="H2" s="174"/>
      <c r="I2" s="377" t="s">
        <v>94</v>
      </c>
      <c r="J2" s="378"/>
      <c r="K2" s="378"/>
      <c r="L2" s="174"/>
      <c r="M2" s="377" t="s">
        <v>95</v>
      </c>
      <c r="N2" s="378"/>
      <c r="O2" s="378"/>
    </row>
    <row r="3" spans="1:15" ht="20.25" customHeight="1">
      <c r="A3" s="380" t="s">
        <v>260</v>
      </c>
      <c r="B3" s="375" t="s">
        <v>169</v>
      </c>
      <c r="C3" s="375" t="s">
        <v>245</v>
      </c>
      <c r="D3" s="375" t="s">
        <v>248</v>
      </c>
      <c r="E3" s="375" t="s">
        <v>169</v>
      </c>
      <c r="F3" s="375" t="s">
        <v>245</v>
      </c>
      <c r="G3" s="375" t="s">
        <v>248</v>
      </c>
      <c r="H3" s="175"/>
      <c r="I3" s="375" t="s">
        <v>169</v>
      </c>
      <c r="J3" s="375" t="s">
        <v>245</v>
      </c>
      <c r="K3" s="375" t="s">
        <v>248</v>
      </c>
      <c r="L3" s="175"/>
      <c r="M3" s="375" t="s">
        <v>169</v>
      </c>
      <c r="N3" s="375" t="s">
        <v>245</v>
      </c>
      <c r="O3" s="375" t="s">
        <v>248</v>
      </c>
    </row>
    <row r="4" spans="1:15" ht="20.25" customHeight="1" thickBot="1">
      <c r="A4" s="381"/>
      <c r="B4" s="376"/>
      <c r="C4" s="376"/>
      <c r="D4" s="376"/>
      <c r="E4" s="376"/>
      <c r="F4" s="376"/>
      <c r="G4" s="376"/>
      <c r="H4" s="175"/>
      <c r="I4" s="376"/>
      <c r="J4" s="376"/>
      <c r="K4" s="376"/>
      <c r="L4" s="175"/>
      <c r="M4" s="376"/>
      <c r="N4" s="376"/>
      <c r="O4" s="376"/>
    </row>
    <row r="5" spans="1:15" ht="18" customHeight="1">
      <c r="A5" s="115" t="s">
        <v>154</v>
      </c>
      <c r="B5" s="335">
        <v>15913.101104806476</v>
      </c>
      <c r="C5" s="335">
        <v>3417.6942154645403</v>
      </c>
      <c r="D5" s="335">
        <v>19330.79532027102</v>
      </c>
      <c r="E5" s="168">
        <v>17547.687668636172</v>
      </c>
      <c r="F5" s="168">
        <v>3492.8934610050001</v>
      </c>
      <c r="G5" s="168">
        <v>21040.58112964117</v>
      </c>
      <c r="H5" s="168"/>
      <c r="I5" s="329">
        <f>+B5-E5</f>
        <v>-1634.5865638296964</v>
      </c>
      <c r="J5" s="329">
        <f t="shared" ref="J5:K13" si="0">+C5-F5</f>
        <v>-75.199245540459742</v>
      </c>
      <c r="K5" s="329">
        <f t="shared" si="0"/>
        <v>-1709.7858093701507</v>
      </c>
      <c r="L5" s="168"/>
      <c r="M5" s="330">
        <f>+B5/E5-1</f>
        <v>-9.3151108835340835E-2</v>
      </c>
      <c r="N5" s="330">
        <f t="shared" ref="N5:O13" si="1">+C5/F5-1</f>
        <v>-2.1529212493879735E-2</v>
      </c>
      <c r="O5" s="330">
        <f t="shared" si="1"/>
        <v>-8.1261339638640906E-2</v>
      </c>
    </row>
    <row r="6" spans="1:15">
      <c r="A6" s="233" t="s">
        <v>155</v>
      </c>
      <c r="B6" s="331">
        <v>9318</v>
      </c>
      <c r="C6" s="331">
        <v>393.95334321219997</v>
      </c>
      <c r="D6" s="331">
        <v>9712</v>
      </c>
      <c r="E6" s="332">
        <v>10163</v>
      </c>
      <c r="F6" s="332">
        <v>415</v>
      </c>
      <c r="G6" s="332">
        <v>10578</v>
      </c>
      <c r="H6" s="169"/>
      <c r="I6" s="332">
        <f t="shared" ref="I6:I7" si="2">+B6-E6</f>
        <v>-845</v>
      </c>
      <c r="J6" s="332">
        <f t="shared" si="0"/>
        <v>-21.046656787800032</v>
      </c>
      <c r="K6" s="332">
        <f t="shared" si="0"/>
        <v>-866</v>
      </c>
      <c r="L6" s="169"/>
      <c r="M6" s="333">
        <f t="shared" ref="M6" si="3">+B6/E6-1</f>
        <v>-8.3144740726163513E-2</v>
      </c>
      <c r="N6" s="333">
        <f t="shared" si="1"/>
        <v>-5.0714835633253075E-2</v>
      </c>
      <c r="O6" s="333">
        <f t="shared" si="1"/>
        <v>-8.1868027982605396E-2</v>
      </c>
    </row>
    <row r="7" spans="1:15">
      <c r="A7" s="233" t="s">
        <v>262</v>
      </c>
      <c r="B7" s="331">
        <v>1988.1373439571148</v>
      </c>
      <c r="C7" s="331">
        <v>0</v>
      </c>
      <c r="D7" s="331">
        <v>1988.1373439571148</v>
      </c>
      <c r="E7" s="332">
        <v>3267.5507091285403</v>
      </c>
      <c r="F7" s="332">
        <v>0</v>
      </c>
      <c r="G7" s="332">
        <v>3267.5507091285403</v>
      </c>
      <c r="H7" s="169"/>
      <c r="I7" s="332">
        <f t="shared" si="2"/>
        <v>-1279.4133651714255</v>
      </c>
      <c r="J7" s="332">
        <f t="shared" si="0"/>
        <v>0</v>
      </c>
      <c r="K7" s="332">
        <f t="shared" si="0"/>
        <v>-1279.4133651714255</v>
      </c>
      <c r="L7" s="169"/>
      <c r="M7" s="333">
        <f t="shared" ref="M7:M10" si="4">+B7/E7-1</f>
        <v>-0.39155118896766761</v>
      </c>
      <c r="N7" s="333" t="s">
        <v>274</v>
      </c>
      <c r="O7" s="333">
        <f t="shared" ref="O7:O11" si="5">+D7/G7-1</f>
        <v>-0.39155118896766761</v>
      </c>
    </row>
    <row r="8" spans="1:15">
      <c r="A8" s="233" t="s">
        <v>263</v>
      </c>
      <c r="B8" s="331">
        <v>4464.350044082229</v>
      </c>
      <c r="C8" s="331">
        <v>0</v>
      </c>
      <c r="D8" s="331">
        <v>4464.350044082229</v>
      </c>
      <c r="E8" s="332">
        <v>3965.0522375110895</v>
      </c>
      <c r="F8" s="332">
        <v>0</v>
      </c>
      <c r="G8" s="332">
        <v>3965.0522375110895</v>
      </c>
      <c r="H8" s="169"/>
      <c r="I8" s="332">
        <f t="shared" ref="I8:I11" si="6">+B8-E8</f>
        <v>499.29780657113952</v>
      </c>
      <c r="J8" s="332">
        <f t="shared" ref="J8:J11" si="7">+C8-F8</f>
        <v>0</v>
      </c>
      <c r="K8" s="332">
        <f t="shared" ref="K8:K11" si="8">+D8-G8</f>
        <v>499.29780657113952</v>
      </c>
      <c r="L8" s="169"/>
      <c r="M8" s="333">
        <f t="shared" si="4"/>
        <v>0.12592464781360735</v>
      </c>
      <c r="N8" s="333" t="s">
        <v>274</v>
      </c>
      <c r="O8" s="333">
        <f t="shared" si="5"/>
        <v>0.12592464781360735</v>
      </c>
    </row>
    <row r="9" spans="1:15">
      <c r="A9" s="233" t="s">
        <v>264</v>
      </c>
      <c r="B9" s="331">
        <v>0</v>
      </c>
      <c r="C9" s="331">
        <v>1177.4632626972802</v>
      </c>
      <c r="D9" s="331">
        <v>1177.4632626972802</v>
      </c>
      <c r="E9" s="332">
        <v>0</v>
      </c>
      <c r="F9" s="332">
        <v>1190.0599795430001</v>
      </c>
      <c r="G9" s="332">
        <v>1190.0599795430001</v>
      </c>
      <c r="H9" s="169"/>
      <c r="I9" s="332">
        <f t="shared" si="6"/>
        <v>0</v>
      </c>
      <c r="J9" s="332">
        <f t="shared" si="7"/>
        <v>-12.596716845719811</v>
      </c>
      <c r="K9" s="332">
        <f t="shared" si="8"/>
        <v>-12.596716845719811</v>
      </c>
      <c r="L9" s="169"/>
      <c r="M9" s="333" t="s">
        <v>274</v>
      </c>
      <c r="N9" s="333">
        <f t="shared" ref="N9:N11" si="9">+C9/F9-1</f>
        <v>-1.0584942828307797E-2</v>
      </c>
      <c r="O9" s="333">
        <f t="shared" si="5"/>
        <v>-1.0584942828307797E-2</v>
      </c>
    </row>
    <row r="10" spans="1:15">
      <c r="A10" s="233" t="s">
        <v>265</v>
      </c>
      <c r="B10" s="331">
        <v>142.20761472403001</v>
      </c>
      <c r="C10" s="331">
        <v>1625.6253484020601</v>
      </c>
      <c r="D10" s="331">
        <v>1767.8329631260901</v>
      </c>
      <c r="E10" s="332">
        <v>151.951458796</v>
      </c>
      <c r="F10" s="332">
        <v>1693.5222884089999</v>
      </c>
      <c r="G10" s="332">
        <v>1845.4737472049999</v>
      </c>
      <c r="H10" s="169"/>
      <c r="I10" s="332">
        <f t="shared" si="6"/>
        <v>-9.7438440719699884</v>
      </c>
      <c r="J10" s="332">
        <f t="shared" si="7"/>
        <v>-67.896940006939758</v>
      </c>
      <c r="K10" s="332">
        <f t="shared" si="8"/>
        <v>-77.640784078909746</v>
      </c>
      <c r="L10" s="169"/>
      <c r="M10" s="333">
        <f t="shared" si="4"/>
        <v>-6.4124715545188837E-2</v>
      </c>
      <c r="N10" s="333">
        <f t="shared" si="9"/>
        <v>-4.0092144326441925E-2</v>
      </c>
      <c r="O10" s="333">
        <f t="shared" si="5"/>
        <v>-4.2070923087634271E-2</v>
      </c>
    </row>
    <row r="11" spans="1:15">
      <c r="A11" s="233" t="s">
        <v>266</v>
      </c>
      <c r="B11" s="331">
        <v>0</v>
      </c>
      <c r="C11" s="331">
        <v>220.65226115299998</v>
      </c>
      <c r="D11" s="331">
        <v>220.65226115299998</v>
      </c>
      <c r="E11" s="332">
        <v>0</v>
      </c>
      <c r="F11" s="332">
        <v>194.22614154900006</v>
      </c>
      <c r="G11" s="332">
        <v>194.22614154900006</v>
      </c>
      <c r="H11" s="169"/>
      <c r="I11" s="332">
        <f t="shared" si="6"/>
        <v>0</v>
      </c>
      <c r="J11" s="332">
        <f t="shared" si="7"/>
        <v>26.426119603999922</v>
      </c>
      <c r="K11" s="332">
        <f t="shared" si="8"/>
        <v>26.426119603999922</v>
      </c>
      <c r="L11" s="169"/>
      <c r="M11" s="333" t="s">
        <v>274</v>
      </c>
      <c r="N11" s="333">
        <f t="shared" si="9"/>
        <v>0.13605851093599086</v>
      </c>
      <c r="O11" s="333">
        <f t="shared" si="5"/>
        <v>0.13605851093599086</v>
      </c>
    </row>
    <row r="12" spans="1:15" ht="13.5" customHeight="1" thickBot="1">
      <c r="A12" s="115" t="s">
        <v>267</v>
      </c>
      <c r="B12" s="335"/>
      <c r="C12" s="335"/>
      <c r="D12" s="335">
        <v>77693.723148937846</v>
      </c>
      <c r="E12" s="168"/>
      <c r="F12" s="168"/>
      <c r="G12" s="168">
        <v>77263.142942856721</v>
      </c>
      <c r="H12" s="168"/>
      <c r="I12" s="168"/>
      <c r="J12" s="168"/>
      <c r="K12" s="168">
        <f t="shared" si="0"/>
        <v>430.58020608112565</v>
      </c>
      <c r="L12" s="168"/>
      <c r="M12" s="336"/>
      <c r="N12" s="336"/>
      <c r="O12" s="336">
        <f t="shared" si="1"/>
        <v>5.5729056530819943E-3</v>
      </c>
    </row>
    <row r="13" spans="1:15" ht="14.25" customHeight="1" thickBot="1">
      <c r="A13" s="337" t="s">
        <v>268</v>
      </c>
      <c r="B13" s="343"/>
      <c r="C13" s="343"/>
      <c r="D13" s="344">
        <v>0.24880768402891615</v>
      </c>
      <c r="E13" s="338"/>
      <c r="F13" s="338"/>
      <c r="G13" s="339">
        <v>0.2723236504267324</v>
      </c>
      <c r="H13" s="334"/>
      <c r="I13" s="338"/>
      <c r="J13" s="338"/>
      <c r="K13" s="239">
        <f t="shared" si="0"/>
        <v>-2.3515966397816251E-2</v>
      </c>
      <c r="L13" s="334"/>
      <c r="M13" s="340"/>
      <c r="N13" s="340"/>
      <c r="O13" s="239">
        <f t="shared" si="1"/>
        <v>-8.6353008124584907E-2</v>
      </c>
    </row>
    <row r="14" spans="1:15" s="166" customFormat="1" ht="11.25" customHeight="1">
      <c r="A14" s="379"/>
      <c r="B14" s="379"/>
      <c r="C14" s="379"/>
      <c r="D14" s="379"/>
      <c r="E14" s="176"/>
      <c r="F14" s="176"/>
      <c r="G14" s="176"/>
      <c r="H14" s="176"/>
      <c r="I14" s="165"/>
      <c r="L14" s="176"/>
    </row>
    <row r="15" spans="1:15" s="166" customFormat="1" ht="11.25" customHeight="1" thickBot="1">
      <c r="A15" s="176"/>
      <c r="B15" s="176"/>
      <c r="C15" s="176"/>
      <c r="D15" s="176"/>
      <c r="E15" s="176"/>
      <c r="F15" s="176"/>
      <c r="G15" s="176"/>
      <c r="H15" s="176"/>
      <c r="I15" s="165"/>
      <c r="L15" s="176"/>
    </row>
    <row r="16" spans="1:15" ht="16.5" customHeight="1" thickBot="1">
      <c r="A16" s="162"/>
      <c r="B16" s="377" t="str">
        <f>+'Generation Business'!G4</f>
        <v>Q4 2020</v>
      </c>
      <c r="C16" s="377"/>
      <c r="D16" s="377"/>
      <c r="E16" s="377" t="str">
        <f>+'Generation Business'!H4</f>
        <v>Q4 2019</v>
      </c>
      <c r="F16" s="377"/>
      <c r="G16" s="377"/>
      <c r="H16" s="174"/>
      <c r="I16" s="377" t="s">
        <v>94</v>
      </c>
      <c r="J16" s="377"/>
      <c r="K16" s="377"/>
      <c r="L16" s="174"/>
      <c r="M16" s="377" t="s">
        <v>95</v>
      </c>
      <c r="N16" s="377"/>
      <c r="O16" s="377"/>
    </row>
    <row r="17" spans="1:15" ht="23.25" customHeight="1">
      <c r="A17" s="380" t="s">
        <v>261</v>
      </c>
      <c r="B17" s="383" t="s">
        <v>169</v>
      </c>
      <c r="C17" s="383" t="s">
        <v>245</v>
      </c>
      <c r="D17" s="383" t="s">
        <v>248</v>
      </c>
      <c r="E17" s="383" t="s">
        <v>169</v>
      </c>
      <c r="F17" s="383" t="s">
        <v>245</v>
      </c>
      <c r="G17" s="383" t="s">
        <v>248</v>
      </c>
      <c r="H17" s="175"/>
      <c r="I17" s="383" t="s">
        <v>169</v>
      </c>
      <c r="J17" s="383" t="s">
        <v>245</v>
      </c>
      <c r="K17" s="383" t="s">
        <v>248</v>
      </c>
      <c r="L17" s="175"/>
      <c r="M17" s="383" t="s">
        <v>169</v>
      </c>
      <c r="N17" s="383" t="s">
        <v>245</v>
      </c>
      <c r="O17" s="383" t="s">
        <v>248</v>
      </c>
    </row>
    <row r="18" spans="1:15" ht="20.25" customHeight="1" thickBot="1">
      <c r="A18" s="384"/>
      <c r="B18" s="376"/>
      <c r="C18" s="376"/>
      <c r="D18" s="376"/>
      <c r="E18" s="376"/>
      <c r="F18" s="376"/>
      <c r="G18" s="376"/>
      <c r="H18" s="175"/>
      <c r="I18" s="376"/>
      <c r="J18" s="376"/>
      <c r="K18" s="376"/>
      <c r="L18" s="175"/>
      <c r="M18" s="376"/>
      <c r="N18" s="376"/>
      <c r="O18" s="376"/>
    </row>
    <row r="19" spans="1:15" ht="16.5" customHeight="1">
      <c r="A19" s="115" t="s">
        <v>154</v>
      </c>
      <c r="B19" s="335">
        <v>4333.7724439882531</v>
      </c>
      <c r="C19" s="335">
        <v>972.43360758847007</v>
      </c>
      <c r="D19" s="335">
        <v>5306.2060515767234</v>
      </c>
      <c r="E19" s="168">
        <v>4103.4024539380325</v>
      </c>
      <c r="F19" s="168">
        <v>978.12059885501003</v>
      </c>
      <c r="G19" s="168">
        <v>5081.5230527930416</v>
      </c>
      <c r="H19" s="168"/>
      <c r="I19" s="329">
        <f>+B19-E19</f>
        <v>230.36999005022062</v>
      </c>
      <c r="J19" s="329">
        <f t="shared" ref="J19:K27" si="10">+C19-F19</f>
        <v>-5.6869912665399625</v>
      </c>
      <c r="K19" s="329">
        <f t="shared" si="10"/>
        <v>224.6829987836818</v>
      </c>
      <c r="L19" s="168"/>
      <c r="M19" s="330">
        <f>+B19/E19-1</f>
        <v>5.6141212721928957E-2</v>
      </c>
      <c r="N19" s="330">
        <f t="shared" ref="N19:O27" si="11">+C19/F19-1</f>
        <v>-5.8142025361669347E-3</v>
      </c>
      <c r="O19" s="330">
        <f t="shared" si="11"/>
        <v>4.4215680308718808E-2</v>
      </c>
    </row>
    <row r="20" spans="1:15">
      <c r="A20" s="233" t="s">
        <v>155</v>
      </c>
      <c r="B20" s="331">
        <v>3252</v>
      </c>
      <c r="C20" s="331">
        <v>98</v>
      </c>
      <c r="D20" s="331">
        <v>3350</v>
      </c>
      <c r="E20" s="332">
        <v>3092</v>
      </c>
      <c r="F20" s="332">
        <v>112.31032063099997</v>
      </c>
      <c r="G20" s="332">
        <v>3204</v>
      </c>
      <c r="H20" s="169"/>
      <c r="I20" s="332">
        <f t="shared" ref="I20" si="12">+B20-E20</f>
        <v>160</v>
      </c>
      <c r="J20" s="332">
        <f t="shared" si="10"/>
        <v>-14.310320630999968</v>
      </c>
      <c r="K20" s="332">
        <f t="shared" si="10"/>
        <v>146</v>
      </c>
      <c r="L20" s="169"/>
      <c r="M20" s="333">
        <f t="shared" ref="M20" si="13">+B20/E20-1</f>
        <v>5.1746442432082818E-2</v>
      </c>
      <c r="N20" s="333">
        <f t="shared" si="11"/>
        <v>-0.12741768121219332</v>
      </c>
      <c r="O20" s="333">
        <f t="shared" si="11"/>
        <v>4.5568039950062422E-2</v>
      </c>
    </row>
    <row r="21" spans="1:15">
      <c r="A21" s="233" t="s">
        <v>262</v>
      </c>
      <c r="B21" s="331">
        <v>437.61051440000006</v>
      </c>
      <c r="C21" s="331">
        <v>0</v>
      </c>
      <c r="D21" s="331">
        <v>437.61051440000006</v>
      </c>
      <c r="E21" s="332">
        <v>504.17818226800227</v>
      </c>
      <c r="F21" s="332">
        <v>0</v>
      </c>
      <c r="G21" s="332">
        <v>504.17818226800227</v>
      </c>
      <c r="H21" s="169"/>
      <c r="I21" s="332">
        <f t="shared" ref="I21:I25" si="14">+B21-E21</f>
        <v>-66.567667868002218</v>
      </c>
      <c r="J21" s="332">
        <f t="shared" ref="J21:J25" si="15">+C21-F21</f>
        <v>0</v>
      </c>
      <c r="K21" s="332">
        <f t="shared" ref="K21:K25" si="16">+D21-G21</f>
        <v>-66.567667868002218</v>
      </c>
      <c r="L21" s="169"/>
      <c r="M21" s="333">
        <f t="shared" ref="M21:M24" si="17">+B21/E21-1</f>
        <v>-0.13203202797977742</v>
      </c>
      <c r="N21" s="333" t="s">
        <v>274</v>
      </c>
      <c r="O21" s="333">
        <f t="shared" ref="O21:O25" si="18">+D21/G21-1</f>
        <v>-0.13203202797977742</v>
      </c>
    </row>
    <row r="22" spans="1:15">
      <c r="A22" s="233" t="s">
        <v>263</v>
      </c>
      <c r="B22" s="331">
        <v>596.63621209789699</v>
      </c>
      <c r="C22" s="331">
        <v>0</v>
      </c>
      <c r="D22" s="331">
        <v>596.63621209789699</v>
      </c>
      <c r="E22" s="332">
        <v>459.50600097499955</v>
      </c>
      <c r="F22" s="332">
        <v>0</v>
      </c>
      <c r="G22" s="332">
        <v>459.50600097499955</v>
      </c>
      <c r="H22" s="169"/>
      <c r="I22" s="332">
        <f t="shared" si="14"/>
        <v>137.13021112289744</v>
      </c>
      <c r="J22" s="332">
        <f t="shared" si="15"/>
        <v>0</v>
      </c>
      <c r="K22" s="332">
        <f t="shared" si="16"/>
        <v>137.13021112289744</v>
      </c>
      <c r="L22" s="169"/>
      <c r="M22" s="333">
        <f t="shared" si="17"/>
        <v>0.29842964146698558</v>
      </c>
      <c r="N22" s="333" t="s">
        <v>274</v>
      </c>
      <c r="O22" s="333">
        <f t="shared" si="18"/>
        <v>0.29842964146698558</v>
      </c>
    </row>
    <row r="23" spans="1:15">
      <c r="A23" s="233" t="s">
        <v>264</v>
      </c>
      <c r="B23" s="331">
        <v>0</v>
      </c>
      <c r="C23" s="331">
        <v>368.85613183324006</v>
      </c>
      <c r="D23" s="331">
        <v>368.85613183324006</v>
      </c>
      <c r="E23" s="332">
        <v>0</v>
      </c>
      <c r="F23" s="332">
        <v>362.35170671899004</v>
      </c>
      <c r="G23" s="332">
        <v>362.35170671899004</v>
      </c>
      <c r="H23" s="169"/>
      <c r="I23" s="332">
        <f t="shared" si="14"/>
        <v>0</v>
      </c>
      <c r="J23" s="332">
        <f t="shared" si="15"/>
        <v>6.5044251142500116</v>
      </c>
      <c r="K23" s="332">
        <f t="shared" si="16"/>
        <v>6.5044251142500116</v>
      </c>
      <c r="L23" s="169"/>
      <c r="M23" s="333" t="s">
        <v>274</v>
      </c>
      <c r="N23" s="333">
        <f t="shared" ref="N23:N25" si="19">+C23/F23-1</f>
        <v>1.7950585007991515E-2</v>
      </c>
      <c r="O23" s="333">
        <f t="shared" si="18"/>
        <v>1.7950585007991515E-2</v>
      </c>
    </row>
    <row r="24" spans="1:15">
      <c r="A24" s="233" t="s">
        <v>265</v>
      </c>
      <c r="B24" s="331">
        <v>47.501670000049998</v>
      </c>
      <c r="C24" s="331">
        <v>445.00199000002999</v>
      </c>
      <c r="D24" s="331">
        <v>492.50366000008</v>
      </c>
      <c r="E24" s="332">
        <v>48.110019678050008</v>
      </c>
      <c r="F24" s="332">
        <v>459.12801064001997</v>
      </c>
      <c r="G24" s="332">
        <v>507.23803031806995</v>
      </c>
      <c r="H24" s="169"/>
      <c r="I24" s="332">
        <f t="shared" si="14"/>
        <v>-0.60834967800001039</v>
      </c>
      <c r="J24" s="332">
        <f t="shared" si="15"/>
        <v>-14.126020639989974</v>
      </c>
      <c r="K24" s="332">
        <f t="shared" si="16"/>
        <v>-14.734370317989942</v>
      </c>
      <c r="L24" s="169"/>
      <c r="M24" s="333">
        <f t="shared" si="17"/>
        <v>-1.2644968388519806E-2</v>
      </c>
      <c r="N24" s="333">
        <f t="shared" si="19"/>
        <v>-3.076706346079483E-2</v>
      </c>
      <c r="O24" s="333">
        <f t="shared" si="18"/>
        <v>-2.9048236601562749E-2</v>
      </c>
    </row>
    <row r="25" spans="1:15">
      <c r="A25" s="233" t="s">
        <v>266</v>
      </c>
      <c r="B25" s="331">
        <v>0</v>
      </c>
      <c r="C25" s="331">
        <v>60.367909999999995</v>
      </c>
      <c r="D25" s="331">
        <v>60.367909999999995</v>
      </c>
      <c r="E25" s="332">
        <v>0</v>
      </c>
      <c r="F25" s="332">
        <v>44.330560865000024</v>
      </c>
      <c r="G25" s="332">
        <v>44.330560865000024</v>
      </c>
      <c r="H25" s="169"/>
      <c r="I25" s="332">
        <f t="shared" si="14"/>
        <v>0</v>
      </c>
      <c r="J25" s="332">
        <f t="shared" si="15"/>
        <v>16.037349134999971</v>
      </c>
      <c r="K25" s="332">
        <f t="shared" si="16"/>
        <v>16.037349134999971</v>
      </c>
      <c r="L25" s="169"/>
      <c r="M25" s="333" t="s">
        <v>274</v>
      </c>
      <c r="N25" s="333">
        <f t="shared" si="19"/>
        <v>0.36176734113151765</v>
      </c>
      <c r="O25" s="333">
        <f t="shared" si="18"/>
        <v>0.36176734113151765</v>
      </c>
    </row>
    <row r="26" spans="1:15" ht="13.5" customHeight="1" thickBot="1">
      <c r="A26" s="115" t="s">
        <v>267</v>
      </c>
      <c r="B26" s="335"/>
      <c r="C26" s="335"/>
      <c r="D26" s="335">
        <v>19663.373625093263</v>
      </c>
      <c r="E26" s="168"/>
      <c r="F26" s="168"/>
      <c r="G26" s="168">
        <v>19354.189384277692</v>
      </c>
      <c r="H26" s="168"/>
      <c r="I26" s="168"/>
      <c r="J26" s="168"/>
      <c r="K26" s="168">
        <f t="shared" si="10"/>
        <v>309.18424081557168</v>
      </c>
      <c r="L26" s="168"/>
      <c r="M26" s="336"/>
      <c r="N26" s="336"/>
      <c r="O26" s="336">
        <f t="shared" si="11"/>
        <v>1.5975055047602993E-2</v>
      </c>
    </row>
    <row r="27" spans="1:15" ht="15" customHeight="1" thickBot="1">
      <c r="A27" s="337" t="s">
        <v>268</v>
      </c>
      <c r="B27" s="343"/>
      <c r="C27" s="343"/>
      <c r="D27" s="344">
        <v>0.2698522721861546</v>
      </c>
      <c r="E27" s="338"/>
      <c r="F27" s="338"/>
      <c r="G27" s="339">
        <v>0.26255416602056197</v>
      </c>
      <c r="H27" s="334"/>
      <c r="I27" s="338"/>
      <c r="J27" s="338"/>
      <c r="K27" s="239">
        <f t="shared" si="10"/>
        <v>7.2981061655926216E-3</v>
      </c>
      <c r="L27" s="334"/>
      <c r="M27" s="340"/>
      <c r="N27" s="340"/>
      <c r="O27" s="239">
        <f t="shared" si="11"/>
        <v>2.7796573469800023E-2</v>
      </c>
    </row>
  </sheetData>
  <mergeCells count="35">
    <mergeCell ref="M2:O2"/>
    <mergeCell ref="A3:A4"/>
    <mergeCell ref="B3:B4"/>
    <mergeCell ref="C3:C4"/>
    <mergeCell ref="D3:D4"/>
    <mergeCell ref="E3:E4"/>
    <mergeCell ref="N3:N4"/>
    <mergeCell ref="O3:O4"/>
    <mergeCell ref="A17:A18"/>
    <mergeCell ref="B17:B18"/>
    <mergeCell ref="B2:D2"/>
    <mergeCell ref="E2:G2"/>
    <mergeCell ref="I2:K2"/>
    <mergeCell ref="A14:D14"/>
    <mergeCell ref="B16:D16"/>
    <mergeCell ref="E16:G16"/>
    <mergeCell ref="I16:K16"/>
    <mergeCell ref="C17:C18"/>
    <mergeCell ref="D17:D18"/>
    <mergeCell ref="E17:E18"/>
    <mergeCell ref="F17:F18"/>
    <mergeCell ref="M16:O16"/>
    <mergeCell ref="F3:F4"/>
    <mergeCell ref="G3:G4"/>
    <mergeCell ref="I3:I4"/>
    <mergeCell ref="J3:J4"/>
    <mergeCell ref="K3:K4"/>
    <mergeCell ref="M3:M4"/>
    <mergeCell ref="O17:O18"/>
    <mergeCell ref="G17:G18"/>
    <mergeCell ref="I17:I18"/>
    <mergeCell ref="J17:J18"/>
    <mergeCell ref="K17:K18"/>
    <mergeCell ref="M17:M18"/>
    <mergeCell ref="N17:N18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B2:L22"/>
  <sheetViews>
    <sheetView showGridLines="0" topLeftCell="A4" zoomScaleNormal="100" workbookViewId="0">
      <selection activeCell="B2" sqref="B2"/>
    </sheetView>
  </sheetViews>
  <sheetFormatPr baseColWidth="10" defaultColWidth="10" defaultRowHeight="11.25"/>
  <cols>
    <col min="1" max="1" width="2.7109375" style="52" customWidth="1"/>
    <col min="2" max="2" width="26.42578125" style="52" customWidth="1"/>
    <col min="3" max="5" width="8.5703125" style="52" customWidth="1"/>
    <col min="6" max="6" width="1.7109375" style="52" customWidth="1"/>
    <col min="7" max="9" width="8.5703125" style="52" customWidth="1"/>
    <col min="10" max="10" width="1.7109375" style="52" customWidth="1"/>
    <col min="11" max="13" width="8.5703125" style="52" customWidth="1"/>
    <col min="14" max="14" width="4" style="52" customWidth="1"/>
    <col min="15" max="15" width="7.140625" style="52" customWidth="1"/>
    <col min="16" max="16" width="7.5703125" style="52" bestFit="1" customWidth="1"/>
    <col min="17" max="17" width="8.28515625" style="52" bestFit="1" customWidth="1"/>
    <col min="18" max="18" width="4" style="52" customWidth="1"/>
    <col min="19" max="19" width="8.7109375" style="52" customWidth="1"/>
    <col min="20" max="20" width="10.28515625" style="52" customWidth="1"/>
    <col min="21" max="21" width="7.5703125" style="52" customWidth="1"/>
    <col min="22" max="245" width="4" style="52" customWidth="1"/>
    <col min="246" max="246" width="2.7109375" style="52" customWidth="1"/>
    <col min="247" max="247" width="28.5703125" style="52" customWidth="1"/>
    <col min="248" max="255" width="10.28515625" style="52" customWidth="1"/>
    <col min="256" max="16384" width="10" style="52"/>
  </cols>
  <sheetData>
    <row r="2" spans="2:12">
      <c r="B2" s="57"/>
      <c r="C2" s="362" t="s">
        <v>80</v>
      </c>
      <c r="D2" s="362"/>
      <c r="E2" s="362"/>
      <c r="F2" s="362"/>
      <c r="G2" s="362"/>
      <c r="H2" s="362"/>
      <c r="I2" s="362"/>
      <c r="K2" s="362" t="s">
        <v>82</v>
      </c>
      <c r="L2" s="362"/>
    </row>
    <row r="3" spans="2:12" ht="12" thickBot="1">
      <c r="C3" s="359" t="s">
        <v>78</v>
      </c>
      <c r="D3" s="359"/>
      <c r="E3" s="359"/>
      <c r="F3" s="359"/>
      <c r="G3" s="359"/>
      <c r="H3" s="359"/>
      <c r="I3" s="359"/>
      <c r="K3" s="362"/>
      <c r="L3" s="362"/>
    </row>
    <row r="4" spans="2:12" ht="15" customHeight="1" thickBot="1">
      <c r="B4" s="69"/>
      <c r="C4" s="361" t="str">
        <f>+'Generation Business'!C3:E3</f>
        <v xml:space="preserve">Cumulative </v>
      </c>
      <c r="D4" s="361"/>
      <c r="E4" s="361"/>
      <c r="F4" s="174"/>
      <c r="G4" s="361" t="str">
        <f>+'Generation Business'!G3:I3</f>
        <v>Quarterly</v>
      </c>
      <c r="H4" s="361"/>
      <c r="I4" s="361"/>
      <c r="K4" s="363" t="s">
        <v>77</v>
      </c>
      <c r="L4" s="363"/>
    </row>
    <row r="5" spans="2:12" ht="15" customHeight="1" thickBot="1">
      <c r="B5" s="179" t="s">
        <v>213</v>
      </c>
      <c r="C5" s="180" t="str">
        <f>+'Generation Business'!C4</f>
        <v>Dec-20</v>
      </c>
      <c r="D5" s="180" t="str">
        <f>+'Generation Business'!D4</f>
        <v>Dec-19</v>
      </c>
      <c r="E5" s="180" t="s">
        <v>95</v>
      </c>
      <c r="F5" s="70"/>
      <c r="G5" s="180" t="str">
        <f>+'Generation Business'!G4</f>
        <v>Q4 2020</v>
      </c>
      <c r="H5" s="180" t="str">
        <f>+'Generation Business'!H4</f>
        <v>Q4 2019</v>
      </c>
      <c r="I5" s="180" t="str">
        <f>+E5</f>
        <v>% Change</v>
      </c>
      <c r="K5" s="180" t="str">
        <f>+C5</f>
        <v>Dec-20</v>
      </c>
      <c r="L5" s="180" t="str">
        <f>+D5</f>
        <v>Dec-19</v>
      </c>
    </row>
    <row r="6" spans="2:12" ht="10.5" customHeight="1">
      <c r="B6" s="190"/>
      <c r="C6" s="190"/>
      <c r="D6" s="191"/>
      <c r="E6" s="191"/>
      <c r="F6" s="71"/>
      <c r="G6" s="190"/>
      <c r="H6" s="191"/>
      <c r="I6" s="191"/>
      <c r="K6" s="190"/>
      <c r="L6" s="191"/>
    </row>
    <row r="7" spans="2:12" ht="15" customHeight="1">
      <c r="B7" s="184" t="s">
        <v>212</v>
      </c>
      <c r="C7" s="185">
        <v>16480.85214201975</v>
      </c>
      <c r="D7" s="186">
        <v>17134.681147316591</v>
      </c>
      <c r="E7" s="215">
        <v>-3.8199999999999998E-2</v>
      </c>
      <c r="F7" s="72"/>
      <c r="G7" s="185">
        <v>4123.291750537077</v>
      </c>
      <c r="H7" s="186">
        <v>4192.848249129227</v>
      </c>
      <c r="I7" s="215">
        <v>-1.66E-2</v>
      </c>
      <c r="K7" s="192">
        <v>5.2400000000000002E-2</v>
      </c>
      <c r="L7" s="193">
        <v>4.98695169562084E-2</v>
      </c>
    </row>
    <row r="8" spans="2:12" ht="15" customHeight="1">
      <c r="B8" s="52" t="s">
        <v>83</v>
      </c>
    </row>
    <row r="9" spans="2:12" ht="9" customHeight="1">
      <c r="B9" s="57"/>
    </row>
    <row r="10" spans="2:12" ht="9" customHeight="1">
      <c r="C10" s="362"/>
      <c r="D10" s="362"/>
      <c r="E10" s="362"/>
    </row>
    <row r="11" spans="2:12" ht="15" customHeight="1" thickBot="1">
      <c r="B11" s="179" t="s">
        <v>214</v>
      </c>
      <c r="C11" s="180" t="str">
        <f>+C5</f>
        <v>Dec-20</v>
      </c>
      <c r="D11" s="180" t="str">
        <f>+D5</f>
        <v>Dec-19</v>
      </c>
      <c r="E11" s="180" t="str">
        <f>+E5</f>
        <v>% Change</v>
      </c>
    </row>
    <row r="12" spans="2:12" ht="10.5" customHeight="1">
      <c r="B12" s="190"/>
      <c r="C12" s="190"/>
      <c r="D12" s="191"/>
      <c r="E12" s="191"/>
    </row>
    <row r="13" spans="2:12" ht="15" customHeight="1">
      <c r="B13" s="184" t="s">
        <v>183</v>
      </c>
      <c r="C13" s="185">
        <v>2008017.9999999998</v>
      </c>
      <c r="D13" s="186">
        <v>1972216</v>
      </c>
      <c r="E13" s="187">
        <v>1.8200000000000001E-2</v>
      </c>
    </row>
    <row r="14" spans="2:12" ht="15" customHeight="1">
      <c r="B14" s="184" t="s">
        <v>257</v>
      </c>
      <c r="C14" s="185">
        <v>2659.626490066225</v>
      </c>
      <c r="D14" s="186">
        <v>2654.3956931359353</v>
      </c>
      <c r="E14" s="187">
        <v>2E-3</v>
      </c>
    </row>
    <row r="18" spans="2:9" ht="15" customHeight="1" thickBot="1">
      <c r="B18" s="69"/>
      <c r="C18" s="358" t="s">
        <v>211</v>
      </c>
      <c r="D18" s="358"/>
      <c r="E18" s="358"/>
      <c r="F18"/>
      <c r="G18" s="358" t="s">
        <v>244</v>
      </c>
      <c r="H18" s="358"/>
      <c r="I18" s="358"/>
    </row>
    <row r="19" spans="2:9" ht="16.5" customHeight="1" thickBot="1">
      <c r="B19" s="179" t="s">
        <v>254</v>
      </c>
      <c r="C19" s="180" t="str">
        <f>+C5</f>
        <v>Dec-20</v>
      </c>
      <c r="D19" s="180" t="str">
        <f>+D5</f>
        <v>Dec-19</v>
      </c>
      <c r="E19" s="180" t="s">
        <v>95</v>
      </c>
      <c r="F19"/>
      <c r="G19" s="181" t="str">
        <f>+G5</f>
        <v>Q4 2020</v>
      </c>
      <c r="H19" s="181" t="str">
        <f>+H5</f>
        <v>Q4 2019</v>
      </c>
      <c r="I19" s="180" t="s">
        <v>95</v>
      </c>
    </row>
    <row r="20" spans="2:9" ht="9.75" customHeight="1">
      <c r="B20" s="182"/>
      <c r="C20" s="182"/>
      <c r="D20" s="172"/>
      <c r="E20" s="172"/>
      <c r="F20"/>
      <c r="G20" s="182"/>
      <c r="H20" s="172"/>
      <c r="I20" s="183"/>
    </row>
    <row r="21" spans="2:9" ht="15">
      <c r="B21" s="184" t="s">
        <v>255</v>
      </c>
      <c r="C21" s="185">
        <v>16480.85214201975</v>
      </c>
      <c r="D21" s="186">
        <v>17134.681147316591</v>
      </c>
      <c r="E21" s="215">
        <v>-3.8199999999999998E-2</v>
      </c>
      <c r="F21" s="171"/>
      <c r="G21" s="185">
        <v>4123.291750537077</v>
      </c>
      <c r="H21" s="186">
        <v>4192.848249129227</v>
      </c>
      <c r="I21" s="215">
        <v>-1.66E-2</v>
      </c>
    </row>
    <row r="22" spans="2:9" ht="15">
      <c r="B22" s="184" t="s">
        <v>183</v>
      </c>
      <c r="C22" s="185">
        <v>2008017.9999999998</v>
      </c>
      <c r="D22" s="186">
        <v>1972216</v>
      </c>
      <c r="E22" s="187">
        <v>1.8200000000000001E-2</v>
      </c>
      <c r="F22" s="171"/>
      <c r="G22" s="185">
        <v>2008017.9999999998</v>
      </c>
      <c r="H22" s="186">
        <v>1972216</v>
      </c>
      <c r="I22" s="187">
        <v>1.8200000000000001E-2</v>
      </c>
    </row>
  </sheetData>
  <mergeCells count="9">
    <mergeCell ref="C18:E18"/>
    <mergeCell ref="G18:I18"/>
    <mergeCell ref="C10:E10"/>
    <mergeCell ref="C2:I2"/>
    <mergeCell ref="K2:L3"/>
    <mergeCell ref="C3:I3"/>
    <mergeCell ref="C4:E4"/>
    <mergeCell ref="G4:I4"/>
    <mergeCell ref="K4:L4"/>
  </mergeCells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>
    <oddHeader>&amp;C&amp;"Arial"&amp;8&amp;K000000INTERNAL&amp;1#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B2:J42"/>
  <sheetViews>
    <sheetView showGridLines="0" zoomScaleNormal="100" workbookViewId="0">
      <selection activeCell="B2" sqref="B2"/>
    </sheetView>
  </sheetViews>
  <sheetFormatPr baseColWidth="10" defaultColWidth="9.140625" defaultRowHeight="12.75"/>
  <cols>
    <col min="1" max="1" width="4.42578125" style="7" customWidth="1"/>
    <col min="2" max="2" width="34.42578125" style="40" customWidth="1"/>
    <col min="3" max="6" width="11.7109375" style="40" customWidth="1"/>
    <col min="7" max="8" width="9.85546875" style="40" customWidth="1"/>
    <col min="9" max="9" width="12.5703125" style="40" customWidth="1"/>
    <col min="10" max="10" width="11.42578125" style="40" customWidth="1"/>
    <col min="11" max="16384" width="9.140625" style="7"/>
  </cols>
  <sheetData>
    <row r="2" spans="2:10" ht="12" thickBot="1">
      <c r="B2" s="80"/>
      <c r="C2" s="363" t="s">
        <v>219</v>
      </c>
      <c r="D2" s="363"/>
      <c r="E2" s="363"/>
      <c r="F2" s="363"/>
      <c r="G2" s="363"/>
      <c r="H2" s="363"/>
      <c r="I2" s="7"/>
      <c r="J2" s="7"/>
    </row>
    <row r="3" spans="2:10" ht="15" customHeight="1" thickBot="1">
      <c r="B3" s="364" t="s">
        <v>215</v>
      </c>
      <c r="C3" s="363" t="s">
        <v>216</v>
      </c>
      <c r="D3" s="363"/>
      <c r="E3" s="363" t="s">
        <v>217</v>
      </c>
      <c r="F3" s="363"/>
      <c r="G3" s="363" t="s">
        <v>28</v>
      </c>
      <c r="H3" s="363"/>
      <c r="I3" s="7"/>
      <c r="J3" s="7"/>
    </row>
    <row r="4" spans="2:10" ht="15" customHeight="1" thickBot="1">
      <c r="B4" s="365"/>
      <c r="C4" s="180" t="str">
        <f>+'Generation Business'!C4</f>
        <v>Dec-20</v>
      </c>
      <c r="D4" s="180" t="str">
        <f>+'Generation Business'!D4</f>
        <v>Dec-19</v>
      </c>
      <c r="E4" s="180" t="str">
        <f>+C4</f>
        <v>Dec-20</v>
      </c>
      <c r="F4" s="180" t="str">
        <f>+D4</f>
        <v>Dec-19</v>
      </c>
      <c r="G4" s="180" t="str">
        <f>+C4</f>
        <v>Dec-20</v>
      </c>
      <c r="H4" s="180" t="str">
        <f>+D4</f>
        <v>Dec-19</v>
      </c>
      <c r="I4" s="7"/>
      <c r="J4" s="7"/>
    </row>
    <row r="5" spans="2:10" ht="10.5" customHeight="1">
      <c r="B5" s="81"/>
      <c r="C5" s="190"/>
      <c r="D5" s="191"/>
      <c r="E5" s="82"/>
      <c r="F5" s="82"/>
      <c r="G5" s="83"/>
      <c r="H5" s="83"/>
      <c r="I5" s="7"/>
      <c r="J5" s="7"/>
    </row>
    <row r="6" spans="2:10" s="11" customFormat="1" ht="15" customHeight="1">
      <c r="B6" s="204" t="s">
        <v>84</v>
      </c>
      <c r="C6" s="198">
        <v>1494150</v>
      </c>
      <c r="D6" s="199">
        <v>1472562</v>
      </c>
      <c r="E6" s="198">
        <v>-382642</v>
      </c>
      <c r="F6" s="199">
        <v>-382541</v>
      </c>
      <c r="G6" s="198">
        <v>1111508</v>
      </c>
      <c r="H6" s="199">
        <v>1090021</v>
      </c>
    </row>
    <row r="7" spans="2:10" ht="15" customHeight="1">
      <c r="B7" s="194" t="s">
        <v>85</v>
      </c>
      <c r="C7" s="185">
        <v>842229</v>
      </c>
      <c r="D7" s="186">
        <v>912285</v>
      </c>
      <c r="E7" s="185">
        <v>-362061</v>
      </c>
      <c r="F7" s="186">
        <v>-372268</v>
      </c>
      <c r="G7" s="185">
        <v>480168</v>
      </c>
      <c r="H7" s="186">
        <v>540017</v>
      </c>
      <c r="I7" s="7"/>
      <c r="J7" s="7"/>
    </row>
    <row r="8" spans="2:10" ht="15" customHeight="1">
      <c r="B8" s="194" t="s">
        <v>86</v>
      </c>
      <c r="C8" s="185">
        <v>592169</v>
      </c>
      <c r="D8" s="186">
        <v>524560</v>
      </c>
      <c r="E8" s="185">
        <v>-20581</v>
      </c>
      <c r="F8" s="186">
        <v>0</v>
      </c>
      <c r="G8" s="185">
        <v>571588</v>
      </c>
      <c r="H8" s="186">
        <v>524560</v>
      </c>
      <c r="I8" s="7"/>
      <c r="J8" s="7"/>
    </row>
    <row r="9" spans="2:10" ht="15" customHeight="1">
      <c r="B9" s="194" t="s">
        <v>87</v>
      </c>
      <c r="C9" s="185">
        <v>59752</v>
      </c>
      <c r="D9" s="186">
        <v>35717</v>
      </c>
      <c r="E9" s="185">
        <v>0</v>
      </c>
      <c r="F9" s="186">
        <v>-10273</v>
      </c>
      <c r="G9" s="185">
        <v>59752</v>
      </c>
      <c r="H9" s="186">
        <v>25444</v>
      </c>
      <c r="I9" s="7"/>
      <c r="J9" s="7"/>
    </row>
    <row r="10" spans="2:10" ht="15" customHeight="1">
      <c r="B10" s="195" t="s">
        <v>218</v>
      </c>
      <c r="C10" s="185">
        <v>0</v>
      </c>
      <c r="D10" s="186">
        <v>0</v>
      </c>
      <c r="E10" s="185">
        <v>0</v>
      </c>
      <c r="F10" s="186">
        <v>0</v>
      </c>
      <c r="G10" s="185">
        <v>0</v>
      </c>
      <c r="H10" s="186">
        <v>0</v>
      </c>
      <c r="I10" s="7"/>
      <c r="J10" s="7"/>
    </row>
    <row r="11" spans="2:10" s="11" customFormat="1" ht="15" customHeight="1">
      <c r="B11" s="204" t="s">
        <v>88</v>
      </c>
      <c r="C11" s="198">
        <v>1270159</v>
      </c>
      <c r="D11" s="199">
        <v>1318387</v>
      </c>
      <c r="E11" s="198">
        <v>-932</v>
      </c>
      <c r="F11" s="199">
        <v>-2505</v>
      </c>
      <c r="G11" s="198">
        <v>1269227</v>
      </c>
      <c r="H11" s="199">
        <v>1315882</v>
      </c>
    </row>
    <row r="12" spans="2:10" ht="15" customHeight="1">
      <c r="B12" s="194" t="s">
        <v>89</v>
      </c>
      <c r="C12" s="185">
        <v>608714</v>
      </c>
      <c r="D12" s="186">
        <v>552124</v>
      </c>
      <c r="E12" s="185">
        <v>-11</v>
      </c>
      <c r="F12" s="186">
        <v>0</v>
      </c>
      <c r="G12" s="185">
        <v>608703</v>
      </c>
      <c r="H12" s="186">
        <v>552124</v>
      </c>
      <c r="I12" s="7"/>
      <c r="J12" s="7"/>
    </row>
    <row r="13" spans="2:10" ht="15" customHeight="1">
      <c r="B13" s="194" t="s">
        <v>90</v>
      </c>
      <c r="C13" s="185">
        <v>366875</v>
      </c>
      <c r="D13" s="186">
        <v>450109</v>
      </c>
      <c r="E13" s="185">
        <v>0</v>
      </c>
      <c r="F13" s="186">
        <v>0</v>
      </c>
      <c r="G13" s="185">
        <v>366875</v>
      </c>
      <c r="H13" s="186">
        <v>450109</v>
      </c>
      <c r="I13" s="7"/>
      <c r="J13" s="7"/>
    </row>
    <row r="14" spans="2:10" ht="15" customHeight="1">
      <c r="B14" s="194" t="s">
        <v>31</v>
      </c>
      <c r="C14" s="185">
        <v>168931</v>
      </c>
      <c r="D14" s="186">
        <v>181596</v>
      </c>
      <c r="E14" s="185">
        <v>0</v>
      </c>
      <c r="F14" s="186">
        <v>0</v>
      </c>
      <c r="G14" s="185">
        <v>168931</v>
      </c>
      <c r="H14" s="186">
        <v>181596</v>
      </c>
      <c r="I14" s="7"/>
      <c r="J14" s="7"/>
    </row>
    <row r="15" spans="2:10" ht="15" customHeight="1">
      <c r="B15" s="194" t="s">
        <v>91</v>
      </c>
      <c r="C15" s="185">
        <v>125639</v>
      </c>
      <c r="D15" s="186">
        <v>134558</v>
      </c>
      <c r="E15" s="185">
        <v>-921</v>
      </c>
      <c r="F15" s="186">
        <v>-2505</v>
      </c>
      <c r="G15" s="185">
        <v>124718</v>
      </c>
      <c r="H15" s="186">
        <v>132053</v>
      </c>
      <c r="I15" s="7"/>
      <c r="J15" s="7"/>
    </row>
    <row r="16" spans="2:10" ht="19.5" customHeight="1">
      <c r="B16" s="196" t="s">
        <v>92</v>
      </c>
      <c r="C16" s="185">
        <v>-383574</v>
      </c>
      <c r="D16" s="186">
        <v>-385046</v>
      </c>
      <c r="E16" s="185">
        <v>0</v>
      </c>
      <c r="F16" s="186">
        <v>0</v>
      </c>
      <c r="G16" s="185">
        <v>0</v>
      </c>
      <c r="H16" s="186">
        <v>0</v>
      </c>
      <c r="I16" s="7"/>
      <c r="J16" s="7"/>
    </row>
    <row r="17" spans="2:10" ht="11.25" customHeight="1">
      <c r="B17" s="92"/>
      <c r="C17" s="84"/>
      <c r="D17" s="85"/>
      <c r="E17" s="84"/>
      <c r="F17" s="85"/>
      <c r="G17" s="84"/>
      <c r="H17" s="85"/>
      <c r="I17" s="7"/>
      <c r="J17" s="7"/>
    </row>
    <row r="18" spans="2:10" ht="15" customHeight="1">
      <c r="B18" s="197" t="s">
        <v>93</v>
      </c>
      <c r="C18" s="198">
        <v>2380735</v>
      </c>
      <c r="D18" s="199">
        <v>2405903</v>
      </c>
      <c r="E18" s="198">
        <v>-383574</v>
      </c>
      <c r="F18" s="199">
        <v>-385046</v>
      </c>
      <c r="G18" s="198">
        <v>2380735</v>
      </c>
      <c r="H18" s="199">
        <v>2405903</v>
      </c>
      <c r="I18" s="7"/>
      <c r="J18" s="7"/>
    </row>
    <row r="19" spans="2:10" ht="10.5" customHeight="1" thickBot="1">
      <c r="B19" s="200"/>
      <c r="C19" s="201"/>
      <c r="D19" s="201"/>
      <c r="E19" s="201"/>
      <c r="F19" s="201"/>
      <c r="G19" s="201"/>
      <c r="H19" s="201"/>
      <c r="I19" s="7"/>
      <c r="J19" s="7"/>
    </row>
    <row r="20" spans="2:10" ht="23.25" customHeight="1" thickBot="1">
      <c r="B20" s="356" t="s">
        <v>186</v>
      </c>
      <c r="C20" s="202">
        <v>-25168</v>
      </c>
      <c r="D20" s="203">
        <v>-1.0460937120075082E-2</v>
      </c>
      <c r="E20" s="202">
        <v>0</v>
      </c>
      <c r="F20" s="202">
        <v>0</v>
      </c>
      <c r="G20" s="202">
        <v>-25168</v>
      </c>
      <c r="H20" s="203">
        <v>-1.0460937120075082E-2</v>
      </c>
      <c r="I20" s="7"/>
      <c r="J20" s="7"/>
    </row>
    <row r="21" spans="2:10" ht="11.25">
      <c r="B21" s="60"/>
      <c r="C21" s="60"/>
      <c r="D21" s="60"/>
      <c r="E21" s="86"/>
      <c r="F21" s="87"/>
      <c r="G21" s="60"/>
      <c r="H21" s="60"/>
      <c r="I21" s="7"/>
      <c r="J21" s="7"/>
    </row>
    <row r="22" spans="2:10" ht="11.25">
      <c r="B22" s="60"/>
      <c r="C22" s="60"/>
      <c r="D22" s="60"/>
      <c r="E22" s="60"/>
      <c r="F22" s="60"/>
      <c r="G22" s="60"/>
      <c r="H22" s="60"/>
      <c r="I22" s="7"/>
      <c r="J22" s="7"/>
    </row>
    <row r="23" spans="2:10" ht="12" thickBot="1">
      <c r="B23" s="80"/>
      <c r="C23" s="363" t="s">
        <v>242</v>
      </c>
      <c r="D23" s="363"/>
      <c r="E23" s="363"/>
      <c r="F23" s="363"/>
      <c r="G23" s="363"/>
      <c r="H23" s="363"/>
      <c r="I23" s="7"/>
      <c r="J23" s="7"/>
    </row>
    <row r="24" spans="2:10" ht="15" customHeight="1" thickBot="1">
      <c r="B24" s="364" t="s">
        <v>215</v>
      </c>
      <c r="C24" s="363" t="s">
        <v>216</v>
      </c>
      <c r="D24" s="363"/>
      <c r="E24" s="363" t="s">
        <v>217</v>
      </c>
      <c r="F24" s="363"/>
      <c r="G24" s="363" t="s">
        <v>28</v>
      </c>
      <c r="H24" s="363"/>
      <c r="I24" s="7"/>
      <c r="J24" s="7"/>
    </row>
    <row r="25" spans="2:10" ht="15" customHeight="1" thickBot="1">
      <c r="B25" s="365"/>
      <c r="C25" s="180" t="str">
        <f>+'Generation Business'!G4</f>
        <v>Q4 2020</v>
      </c>
      <c r="D25" s="180" t="str">
        <f>+'Generation Business'!H4</f>
        <v>Q4 2019</v>
      </c>
      <c r="E25" s="180" t="str">
        <f>+C25</f>
        <v>Q4 2020</v>
      </c>
      <c r="F25" s="180" t="str">
        <f>+D25</f>
        <v>Q4 2019</v>
      </c>
      <c r="G25" s="180" t="str">
        <f>+C25</f>
        <v>Q4 2020</v>
      </c>
      <c r="H25" s="180" t="str">
        <f>+D25</f>
        <v>Q4 2019</v>
      </c>
      <c r="I25" s="7"/>
      <c r="J25" s="7"/>
    </row>
    <row r="26" spans="2:10" ht="10.5" customHeight="1">
      <c r="B26" s="81"/>
      <c r="C26" s="190"/>
      <c r="D26" s="191"/>
      <c r="E26" s="82"/>
      <c r="F26" s="82"/>
      <c r="G26" s="83"/>
      <c r="H26" s="83"/>
      <c r="I26" s="7"/>
      <c r="J26" s="7"/>
    </row>
    <row r="27" spans="2:10" ht="15" customHeight="1">
      <c r="B27" s="204" t="s">
        <v>84</v>
      </c>
      <c r="C27" s="185">
        <v>366045</v>
      </c>
      <c r="D27" s="186">
        <v>370620</v>
      </c>
      <c r="E27" s="185">
        <v>-87570</v>
      </c>
      <c r="F27" s="186">
        <v>-94442</v>
      </c>
      <c r="G27" s="185">
        <v>278475</v>
      </c>
      <c r="H27" s="186">
        <v>276178</v>
      </c>
      <c r="I27" s="7"/>
      <c r="J27" s="7"/>
    </row>
    <row r="28" spans="2:10" ht="15" customHeight="1">
      <c r="B28" s="194" t="s">
        <v>85</v>
      </c>
      <c r="C28" s="185">
        <v>192498</v>
      </c>
      <c r="D28" s="186">
        <v>155437</v>
      </c>
      <c r="E28" s="185">
        <v>-84550</v>
      </c>
      <c r="F28" s="186">
        <v>-90024</v>
      </c>
      <c r="G28" s="185">
        <v>107948</v>
      </c>
      <c r="H28" s="186">
        <v>65413</v>
      </c>
      <c r="I28" s="7"/>
      <c r="J28" s="7"/>
    </row>
    <row r="29" spans="2:10" ht="15" customHeight="1">
      <c r="B29" s="194" t="s">
        <v>86</v>
      </c>
      <c r="C29" s="185">
        <v>140010</v>
      </c>
      <c r="D29" s="186">
        <v>199343</v>
      </c>
      <c r="E29" s="185">
        <v>-3020</v>
      </c>
      <c r="F29" s="186">
        <v>0</v>
      </c>
      <c r="G29" s="185">
        <v>136990</v>
      </c>
      <c r="H29" s="186">
        <v>199343</v>
      </c>
      <c r="I29" s="7"/>
      <c r="J29" s="7"/>
    </row>
    <row r="30" spans="2:10" ht="15" customHeight="1">
      <c r="B30" s="194" t="s">
        <v>87</v>
      </c>
      <c r="C30" s="185">
        <v>33537</v>
      </c>
      <c r="D30" s="186">
        <v>15840</v>
      </c>
      <c r="E30" s="185">
        <v>0</v>
      </c>
      <c r="F30" s="186">
        <v>-4418</v>
      </c>
      <c r="G30" s="185">
        <v>33537</v>
      </c>
      <c r="H30" s="186">
        <v>11422</v>
      </c>
      <c r="I30" s="7"/>
      <c r="J30" s="7"/>
    </row>
    <row r="31" spans="2:10" ht="15" customHeight="1">
      <c r="B31" s="195" t="s">
        <v>218</v>
      </c>
      <c r="C31" s="185">
        <v>0</v>
      </c>
      <c r="D31" s="186">
        <v>0</v>
      </c>
      <c r="E31" s="185">
        <v>0</v>
      </c>
      <c r="F31" s="186">
        <v>0</v>
      </c>
      <c r="G31" s="185">
        <v>0</v>
      </c>
      <c r="H31" s="186">
        <v>0</v>
      </c>
      <c r="I31" s="7"/>
      <c r="J31" s="7"/>
    </row>
    <row r="32" spans="2:10" ht="15" customHeight="1">
      <c r="B32" s="204" t="s">
        <v>88</v>
      </c>
      <c r="C32" s="185">
        <v>295919</v>
      </c>
      <c r="D32" s="186">
        <v>331064</v>
      </c>
      <c r="E32" s="185">
        <v>-12</v>
      </c>
      <c r="F32" s="186">
        <v>-278</v>
      </c>
      <c r="G32" s="185">
        <v>295907</v>
      </c>
      <c r="H32" s="186">
        <v>330786</v>
      </c>
      <c r="I32" s="7"/>
      <c r="J32" s="7"/>
    </row>
    <row r="33" spans="2:10" ht="15" customHeight="1">
      <c r="B33" s="194" t="s">
        <v>89</v>
      </c>
      <c r="C33" s="185">
        <v>134589</v>
      </c>
      <c r="D33" s="186">
        <v>138992</v>
      </c>
      <c r="E33" s="185">
        <v>-11</v>
      </c>
      <c r="F33" s="186">
        <v>0</v>
      </c>
      <c r="G33" s="185">
        <v>134578</v>
      </c>
      <c r="H33" s="186">
        <v>138992</v>
      </c>
      <c r="I33" s="7"/>
      <c r="J33" s="7"/>
    </row>
    <row r="34" spans="2:10" ht="15" customHeight="1">
      <c r="B34" s="194" t="s">
        <v>90</v>
      </c>
      <c r="C34" s="185">
        <v>83618</v>
      </c>
      <c r="D34" s="186">
        <v>109905</v>
      </c>
      <c r="E34" s="185">
        <v>0</v>
      </c>
      <c r="F34" s="186">
        <v>0</v>
      </c>
      <c r="G34" s="185">
        <v>83618</v>
      </c>
      <c r="H34" s="186">
        <v>109905</v>
      </c>
      <c r="I34" s="7"/>
      <c r="J34" s="7"/>
    </row>
    <row r="35" spans="2:10" ht="15" customHeight="1">
      <c r="B35" s="194" t="s">
        <v>31</v>
      </c>
      <c r="C35" s="185">
        <v>44337</v>
      </c>
      <c r="D35" s="186">
        <v>49395</v>
      </c>
      <c r="E35" s="185">
        <v>0</v>
      </c>
      <c r="F35" s="186">
        <v>0</v>
      </c>
      <c r="G35" s="185">
        <v>44337</v>
      </c>
      <c r="H35" s="186">
        <v>49395</v>
      </c>
      <c r="I35" s="7"/>
      <c r="J35" s="7"/>
    </row>
    <row r="36" spans="2:10" ht="15" customHeight="1">
      <c r="B36" s="194" t="s">
        <v>91</v>
      </c>
      <c r="C36" s="185">
        <v>33375</v>
      </c>
      <c r="D36" s="186">
        <v>32772</v>
      </c>
      <c r="E36" s="185">
        <v>-1</v>
      </c>
      <c r="F36" s="186">
        <v>-278</v>
      </c>
      <c r="G36" s="185">
        <v>33374</v>
      </c>
      <c r="H36" s="186">
        <v>32494</v>
      </c>
      <c r="I36" s="7"/>
      <c r="J36" s="7"/>
    </row>
    <row r="37" spans="2:10" ht="15" customHeight="1">
      <c r="B37" s="196" t="s">
        <v>92</v>
      </c>
      <c r="C37" s="185">
        <v>-87582</v>
      </c>
      <c r="D37" s="186">
        <v>-94720</v>
      </c>
      <c r="E37" s="185">
        <v>0</v>
      </c>
      <c r="F37" s="186">
        <v>0</v>
      </c>
      <c r="G37" s="185">
        <v>0</v>
      </c>
      <c r="H37" s="186">
        <v>0</v>
      </c>
      <c r="I37" s="7"/>
      <c r="J37" s="7"/>
    </row>
    <row r="38" spans="2:10" ht="10.5" customHeight="1">
      <c r="B38" s="92"/>
      <c r="C38" s="84"/>
      <c r="D38" s="85"/>
      <c r="E38" s="84"/>
      <c r="F38" s="85"/>
      <c r="G38" s="84"/>
      <c r="H38" s="85"/>
      <c r="I38" s="7"/>
      <c r="J38" s="7"/>
    </row>
    <row r="39" spans="2:10" ht="15" customHeight="1">
      <c r="B39" s="197" t="s">
        <v>93</v>
      </c>
      <c r="C39" s="198">
        <v>574382</v>
      </c>
      <c r="D39" s="199">
        <v>606964</v>
      </c>
      <c r="E39" s="198">
        <v>-87582</v>
      </c>
      <c r="F39" s="199">
        <v>-94720</v>
      </c>
      <c r="G39" s="198">
        <v>574382</v>
      </c>
      <c r="H39" s="199">
        <v>606964</v>
      </c>
      <c r="I39" s="7"/>
      <c r="J39" s="7"/>
    </row>
    <row r="40" spans="2:10" ht="10.5" customHeight="1" thickBot="1">
      <c r="B40" s="200"/>
      <c r="C40" s="201"/>
      <c r="D40" s="201"/>
      <c r="E40" s="201"/>
      <c r="F40" s="201"/>
      <c r="G40" s="201"/>
      <c r="H40" s="201"/>
      <c r="I40" s="7"/>
      <c r="J40" s="7"/>
    </row>
    <row r="41" spans="2:10" ht="25.5" customHeight="1" thickBot="1">
      <c r="B41" s="356" t="s">
        <v>186</v>
      </c>
      <c r="C41" s="202">
        <v>-32582</v>
      </c>
      <c r="D41" s="203">
        <v>-5.3680284168418559E-2</v>
      </c>
      <c r="E41" s="202">
        <v>0</v>
      </c>
      <c r="F41" s="202">
        <v>0</v>
      </c>
      <c r="G41" s="202">
        <v>-32582</v>
      </c>
      <c r="H41" s="203">
        <v>-5.3680284168418559E-2</v>
      </c>
      <c r="I41" s="7"/>
      <c r="J41" s="7"/>
    </row>
    <row r="42" spans="2:10" ht="11.25">
      <c r="B42" s="60"/>
      <c r="C42" s="60"/>
      <c r="D42" s="60"/>
      <c r="E42" s="60"/>
      <c r="F42" s="60"/>
      <c r="G42" s="60"/>
      <c r="H42" s="60"/>
      <c r="I42" s="7"/>
      <c r="J42" s="7"/>
    </row>
  </sheetData>
  <mergeCells count="10">
    <mergeCell ref="C23:H23"/>
    <mergeCell ref="B24:B25"/>
    <mergeCell ref="C24:D24"/>
    <mergeCell ref="E24:F24"/>
    <mergeCell ref="G24:H24"/>
    <mergeCell ref="C2:H2"/>
    <mergeCell ref="B3:B4"/>
    <mergeCell ref="C3:D3"/>
    <mergeCell ref="E3:F3"/>
    <mergeCell ref="G3:H3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&amp;C&amp;"Arial"&amp;8&amp;K000000INTERNAL&amp;1#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A1:L41"/>
  <sheetViews>
    <sheetView showGridLines="0" workbookViewId="0">
      <selection activeCell="A2" sqref="A2"/>
    </sheetView>
  </sheetViews>
  <sheetFormatPr baseColWidth="10" defaultColWidth="7.28515625" defaultRowHeight="11.25"/>
  <cols>
    <col min="1" max="1" width="4.85546875" style="60" customWidth="1"/>
    <col min="2" max="2" width="54.7109375" style="60" customWidth="1"/>
    <col min="3" max="5" width="9.85546875" style="103" customWidth="1"/>
    <col min="6" max="6" width="8.7109375" style="60" customWidth="1"/>
    <col min="7" max="7" width="1.7109375" style="89" customWidth="1"/>
    <col min="8" max="10" width="9.85546875" style="60" customWidth="1"/>
    <col min="11" max="11" width="8.7109375" style="60" customWidth="1"/>
    <col min="12" max="157" width="7.28515625" style="60"/>
    <col min="158" max="158" width="7.85546875" style="60" customWidth="1"/>
    <col min="159" max="159" width="67.5703125" style="60" bestFit="1" customWidth="1"/>
    <col min="160" max="160" width="15.85546875" style="60" customWidth="1"/>
    <col min="161" max="163" width="0" style="60" hidden="1" customWidth="1"/>
    <col min="164" max="164" width="1.28515625" style="60" customWidth="1"/>
    <col min="165" max="165" width="1.140625" style="60" customWidth="1"/>
    <col min="166" max="166" width="3.42578125" style="60" customWidth="1"/>
    <col min="167" max="167" width="15" style="60" customWidth="1"/>
    <col min="168" max="168" width="14" style="60" customWidth="1"/>
    <col min="169" max="413" width="7.28515625" style="60"/>
    <col min="414" max="414" width="7.85546875" style="60" customWidth="1"/>
    <col min="415" max="415" width="67.5703125" style="60" bestFit="1" customWidth="1"/>
    <col min="416" max="416" width="15.85546875" style="60" customWidth="1"/>
    <col min="417" max="419" width="0" style="60" hidden="1" customWidth="1"/>
    <col min="420" max="420" width="1.28515625" style="60" customWidth="1"/>
    <col min="421" max="421" width="1.140625" style="60" customWidth="1"/>
    <col min="422" max="422" width="3.42578125" style="60" customWidth="1"/>
    <col min="423" max="423" width="15" style="60" customWidth="1"/>
    <col min="424" max="424" width="14" style="60" customWidth="1"/>
    <col min="425" max="669" width="7.28515625" style="60"/>
    <col min="670" max="670" width="7.85546875" style="60" customWidth="1"/>
    <col min="671" max="671" width="67.5703125" style="60" bestFit="1" customWidth="1"/>
    <col min="672" max="672" width="15.85546875" style="60" customWidth="1"/>
    <col min="673" max="675" width="0" style="60" hidden="1" customWidth="1"/>
    <col min="676" max="676" width="1.28515625" style="60" customWidth="1"/>
    <col min="677" max="677" width="1.140625" style="60" customWidth="1"/>
    <col min="678" max="678" width="3.42578125" style="60" customWidth="1"/>
    <col min="679" max="679" width="15" style="60" customWidth="1"/>
    <col min="680" max="680" width="14" style="60" customWidth="1"/>
    <col min="681" max="925" width="7.28515625" style="60"/>
    <col min="926" max="926" width="7.85546875" style="60" customWidth="1"/>
    <col min="927" max="927" width="67.5703125" style="60" bestFit="1" customWidth="1"/>
    <col min="928" max="928" width="15.85546875" style="60" customWidth="1"/>
    <col min="929" max="931" width="0" style="60" hidden="1" customWidth="1"/>
    <col min="932" max="932" width="1.28515625" style="60" customWidth="1"/>
    <col min="933" max="933" width="1.140625" style="60" customWidth="1"/>
    <col min="934" max="934" width="3.42578125" style="60" customWidth="1"/>
    <col min="935" max="935" width="15" style="60" customWidth="1"/>
    <col min="936" max="936" width="14" style="60" customWidth="1"/>
    <col min="937" max="1181" width="7.28515625" style="60"/>
    <col min="1182" max="1182" width="7.85546875" style="60" customWidth="1"/>
    <col min="1183" max="1183" width="67.5703125" style="60" bestFit="1" customWidth="1"/>
    <col min="1184" max="1184" width="15.85546875" style="60" customWidth="1"/>
    <col min="1185" max="1187" width="0" style="60" hidden="1" customWidth="1"/>
    <col min="1188" max="1188" width="1.28515625" style="60" customWidth="1"/>
    <col min="1189" max="1189" width="1.140625" style="60" customWidth="1"/>
    <col min="1190" max="1190" width="3.42578125" style="60" customWidth="1"/>
    <col min="1191" max="1191" width="15" style="60" customWidth="1"/>
    <col min="1192" max="1192" width="14" style="60" customWidth="1"/>
    <col min="1193" max="1437" width="7.28515625" style="60"/>
    <col min="1438" max="1438" width="7.85546875" style="60" customWidth="1"/>
    <col min="1439" max="1439" width="67.5703125" style="60" bestFit="1" customWidth="1"/>
    <col min="1440" max="1440" width="15.85546875" style="60" customWidth="1"/>
    <col min="1441" max="1443" width="0" style="60" hidden="1" customWidth="1"/>
    <col min="1444" max="1444" width="1.28515625" style="60" customWidth="1"/>
    <col min="1445" max="1445" width="1.140625" style="60" customWidth="1"/>
    <col min="1446" max="1446" width="3.42578125" style="60" customWidth="1"/>
    <col min="1447" max="1447" width="15" style="60" customWidth="1"/>
    <col min="1448" max="1448" width="14" style="60" customWidth="1"/>
    <col min="1449" max="1693" width="7.28515625" style="60"/>
    <col min="1694" max="1694" width="7.85546875" style="60" customWidth="1"/>
    <col min="1695" max="1695" width="67.5703125" style="60" bestFit="1" customWidth="1"/>
    <col min="1696" max="1696" width="15.85546875" style="60" customWidth="1"/>
    <col min="1697" max="1699" width="0" style="60" hidden="1" customWidth="1"/>
    <col min="1700" max="1700" width="1.28515625" style="60" customWidth="1"/>
    <col min="1701" max="1701" width="1.140625" style="60" customWidth="1"/>
    <col min="1702" max="1702" width="3.42578125" style="60" customWidth="1"/>
    <col min="1703" max="1703" width="15" style="60" customWidth="1"/>
    <col min="1704" max="1704" width="14" style="60" customWidth="1"/>
    <col min="1705" max="1949" width="7.28515625" style="60"/>
    <col min="1950" max="1950" width="7.85546875" style="60" customWidth="1"/>
    <col min="1951" max="1951" width="67.5703125" style="60" bestFit="1" customWidth="1"/>
    <col min="1952" max="1952" width="15.85546875" style="60" customWidth="1"/>
    <col min="1953" max="1955" width="0" style="60" hidden="1" customWidth="1"/>
    <col min="1956" max="1956" width="1.28515625" style="60" customWidth="1"/>
    <col min="1957" max="1957" width="1.140625" style="60" customWidth="1"/>
    <col min="1958" max="1958" width="3.42578125" style="60" customWidth="1"/>
    <col min="1959" max="1959" width="15" style="60" customWidth="1"/>
    <col min="1960" max="1960" width="14" style="60" customWidth="1"/>
    <col min="1961" max="2205" width="7.28515625" style="60"/>
    <col min="2206" max="2206" width="7.85546875" style="60" customWidth="1"/>
    <col min="2207" max="2207" width="67.5703125" style="60" bestFit="1" customWidth="1"/>
    <col min="2208" max="2208" width="15.85546875" style="60" customWidth="1"/>
    <col min="2209" max="2211" width="0" style="60" hidden="1" customWidth="1"/>
    <col min="2212" max="2212" width="1.28515625" style="60" customWidth="1"/>
    <col min="2213" max="2213" width="1.140625" style="60" customWidth="1"/>
    <col min="2214" max="2214" width="3.42578125" style="60" customWidth="1"/>
    <col min="2215" max="2215" width="15" style="60" customWidth="1"/>
    <col min="2216" max="2216" width="14" style="60" customWidth="1"/>
    <col min="2217" max="2461" width="7.28515625" style="60"/>
    <col min="2462" max="2462" width="7.85546875" style="60" customWidth="1"/>
    <col min="2463" max="2463" width="67.5703125" style="60" bestFit="1" customWidth="1"/>
    <col min="2464" max="2464" width="15.85546875" style="60" customWidth="1"/>
    <col min="2465" max="2467" width="0" style="60" hidden="1" customWidth="1"/>
    <col min="2468" max="2468" width="1.28515625" style="60" customWidth="1"/>
    <col min="2469" max="2469" width="1.140625" style="60" customWidth="1"/>
    <col min="2470" max="2470" width="3.42578125" style="60" customWidth="1"/>
    <col min="2471" max="2471" width="15" style="60" customWidth="1"/>
    <col min="2472" max="2472" width="14" style="60" customWidth="1"/>
    <col min="2473" max="2717" width="7.28515625" style="60"/>
    <col min="2718" max="2718" width="7.85546875" style="60" customWidth="1"/>
    <col min="2719" max="2719" width="67.5703125" style="60" bestFit="1" customWidth="1"/>
    <col min="2720" max="2720" width="15.85546875" style="60" customWidth="1"/>
    <col min="2721" max="2723" width="0" style="60" hidden="1" customWidth="1"/>
    <col min="2724" max="2724" width="1.28515625" style="60" customWidth="1"/>
    <col min="2725" max="2725" width="1.140625" style="60" customWidth="1"/>
    <col min="2726" max="2726" width="3.42578125" style="60" customWidth="1"/>
    <col min="2727" max="2727" width="15" style="60" customWidth="1"/>
    <col min="2728" max="2728" width="14" style="60" customWidth="1"/>
    <col min="2729" max="2973" width="7.28515625" style="60"/>
    <col min="2974" max="2974" width="7.85546875" style="60" customWidth="1"/>
    <col min="2975" max="2975" width="67.5703125" style="60" bestFit="1" customWidth="1"/>
    <col min="2976" max="2976" width="15.85546875" style="60" customWidth="1"/>
    <col min="2977" max="2979" width="0" style="60" hidden="1" customWidth="1"/>
    <col min="2980" max="2980" width="1.28515625" style="60" customWidth="1"/>
    <col min="2981" max="2981" width="1.140625" style="60" customWidth="1"/>
    <col min="2982" max="2982" width="3.42578125" style="60" customWidth="1"/>
    <col min="2983" max="2983" width="15" style="60" customWidth="1"/>
    <col min="2984" max="2984" width="14" style="60" customWidth="1"/>
    <col min="2985" max="3229" width="7.28515625" style="60"/>
    <col min="3230" max="3230" width="7.85546875" style="60" customWidth="1"/>
    <col min="3231" max="3231" width="67.5703125" style="60" bestFit="1" customWidth="1"/>
    <col min="3232" max="3232" width="15.85546875" style="60" customWidth="1"/>
    <col min="3233" max="3235" width="0" style="60" hidden="1" customWidth="1"/>
    <col min="3236" max="3236" width="1.28515625" style="60" customWidth="1"/>
    <col min="3237" max="3237" width="1.140625" style="60" customWidth="1"/>
    <col min="3238" max="3238" width="3.42578125" style="60" customWidth="1"/>
    <col min="3239" max="3239" width="15" style="60" customWidth="1"/>
    <col min="3240" max="3240" width="14" style="60" customWidth="1"/>
    <col min="3241" max="3485" width="7.28515625" style="60"/>
    <col min="3486" max="3486" width="7.85546875" style="60" customWidth="1"/>
    <col min="3487" max="3487" width="67.5703125" style="60" bestFit="1" customWidth="1"/>
    <col min="3488" max="3488" width="15.85546875" style="60" customWidth="1"/>
    <col min="3489" max="3491" width="0" style="60" hidden="1" customWidth="1"/>
    <col min="3492" max="3492" width="1.28515625" style="60" customWidth="1"/>
    <col min="3493" max="3493" width="1.140625" style="60" customWidth="1"/>
    <col min="3494" max="3494" width="3.42578125" style="60" customWidth="1"/>
    <col min="3495" max="3495" width="15" style="60" customWidth="1"/>
    <col min="3496" max="3496" width="14" style="60" customWidth="1"/>
    <col min="3497" max="3741" width="7.28515625" style="60"/>
    <col min="3742" max="3742" width="7.85546875" style="60" customWidth="1"/>
    <col min="3743" max="3743" width="67.5703125" style="60" bestFit="1" customWidth="1"/>
    <col min="3744" max="3744" width="15.85546875" style="60" customWidth="1"/>
    <col min="3745" max="3747" width="0" style="60" hidden="1" customWidth="1"/>
    <col min="3748" max="3748" width="1.28515625" style="60" customWidth="1"/>
    <col min="3749" max="3749" width="1.140625" style="60" customWidth="1"/>
    <col min="3750" max="3750" width="3.42578125" style="60" customWidth="1"/>
    <col min="3751" max="3751" width="15" style="60" customWidth="1"/>
    <col min="3752" max="3752" width="14" style="60" customWidth="1"/>
    <col min="3753" max="3997" width="7.28515625" style="60"/>
    <col min="3998" max="3998" width="7.85546875" style="60" customWidth="1"/>
    <col min="3999" max="3999" width="67.5703125" style="60" bestFit="1" customWidth="1"/>
    <col min="4000" max="4000" width="15.85546875" style="60" customWidth="1"/>
    <col min="4001" max="4003" width="0" style="60" hidden="1" customWidth="1"/>
    <col min="4004" max="4004" width="1.28515625" style="60" customWidth="1"/>
    <col min="4005" max="4005" width="1.140625" style="60" customWidth="1"/>
    <col min="4006" max="4006" width="3.42578125" style="60" customWidth="1"/>
    <col min="4007" max="4007" width="15" style="60" customWidth="1"/>
    <col min="4008" max="4008" width="14" style="60" customWidth="1"/>
    <col min="4009" max="4253" width="7.28515625" style="60"/>
    <col min="4254" max="4254" width="7.85546875" style="60" customWidth="1"/>
    <col min="4255" max="4255" width="67.5703125" style="60" bestFit="1" customWidth="1"/>
    <col min="4256" max="4256" width="15.85546875" style="60" customWidth="1"/>
    <col min="4257" max="4259" width="0" style="60" hidden="1" customWidth="1"/>
    <col min="4260" max="4260" width="1.28515625" style="60" customWidth="1"/>
    <col min="4261" max="4261" width="1.140625" style="60" customWidth="1"/>
    <col min="4262" max="4262" width="3.42578125" style="60" customWidth="1"/>
    <col min="4263" max="4263" width="15" style="60" customWidth="1"/>
    <col min="4264" max="4264" width="14" style="60" customWidth="1"/>
    <col min="4265" max="4509" width="7.28515625" style="60"/>
    <col min="4510" max="4510" width="7.85546875" style="60" customWidth="1"/>
    <col min="4511" max="4511" width="67.5703125" style="60" bestFit="1" customWidth="1"/>
    <col min="4512" max="4512" width="15.85546875" style="60" customWidth="1"/>
    <col min="4513" max="4515" width="0" style="60" hidden="1" customWidth="1"/>
    <col min="4516" max="4516" width="1.28515625" style="60" customWidth="1"/>
    <col min="4517" max="4517" width="1.140625" style="60" customWidth="1"/>
    <col min="4518" max="4518" width="3.42578125" style="60" customWidth="1"/>
    <col min="4519" max="4519" width="15" style="60" customWidth="1"/>
    <col min="4520" max="4520" width="14" style="60" customWidth="1"/>
    <col min="4521" max="4765" width="7.28515625" style="60"/>
    <col min="4766" max="4766" width="7.85546875" style="60" customWidth="1"/>
    <col min="4767" max="4767" width="67.5703125" style="60" bestFit="1" customWidth="1"/>
    <col min="4768" max="4768" width="15.85546875" style="60" customWidth="1"/>
    <col min="4769" max="4771" width="0" style="60" hidden="1" customWidth="1"/>
    <col min="4772" max="4772" width="1.28515625" style="60" customWidth="1"/>
    <col min="4773" max="4773" width="1.140625" style="60" customWidth="1"/>
    <col min="4774" max="4774" width="3.42578125" style="60" customWidth="1"/>
    <col min="4775" max="4775" width="15" style="60" customWidth="1"/>
    <col min="4776" max="4776" width="14" style="60" customWidth="1"/>
    <col min="4777" max="5021" width="7.28515625" style="60"/>
    <col min="5022" max="5022" width="7.85546875" style="60" customWidth="1"/>
    <col min="5023" max="5023" width="67.5703125" style="60" bestFit="1" customWidth="1"/>
    <col min="5024" max="5024" width="15.85546875" style="60" customWidth="1"/>
    <col min="5025" max="5027" width="0" style="60" hidden="1" customWidth="1"/>
    <col min="5028" max="5028" width="1.28515625" style="60" customWidth="1"/>
    <col min="5029" max="5029" width="1.140625" style="60" customWidth="1"/>
    <col min="5030" max="5030" width="3.42578125" style="60" customWidth="1"/>
    <col min="5031" max="5031" width="15" style="60" customWidth="1"/>
    <col min="5032" max="5032" width="14" style="60" customWidth="1"/>
    <col min="5033" max="5277" width="7.28515625" style="60"/>
    <col min="5278" max="5278" width="7.85546875" style="60" customWidth="1"/>
    <col min="5279" max="5279" width="67.5703125" style="60" bestFit="1" customWidth="1"/>
    <col min="5280" max="5280" width="15.85546875" style="60" customWidth="1"/>
    <col min="5281" max="5283" width="0" style="60" hidden="1" customWidth="1"/>
    <col min="5284" max="5284" width="1.28515625" style="60" customWidth="1"/>
    <col min="5285" max="5285" width="1.140625" style="60" customWidth="1"/>
    <col min="5286" max="5286" width="3.42578125" style="60" customWidth="1"/>
    <col min="5287" max="5287" width="15" style="60" customWidth="1"/>
    <col min="5288" max="5288" width="14" style="60" customWidth="1"/>
    <col min="5289" max="5533" width="7.28515625" style="60"/>
    <col min="5534" max="5534" width="7.85546875" style="60" customWidth="1"/>
    <col min="5535" max="5535" width="67.5703125" style="60" bestFit="1" customWidth="1"/>
    <col min="5536" max="5536" width="15.85546875" style="60" customWidth="1"/>
    <col min="5537" max="5539" width="0" style="60" hidden="1" customWidth="1"/>
    <col min="5540" max="5540" width="1.28515625" style="60" customWidth="1"/>
    <col min="5541" max="5541" width="1.140625" style="60" customWidth="1"/>
    <col min="5542" max="5542" width="3.42578125" style="60" customWidth="1"/>
    <col min="5543" max="5543" width="15" style="60" customWidth="1"/>
    <col min="5544" max="5544" width="14" style="60" customWidth="1"/>
    <col min="5545" max="5789" width="7.28515625" style="60"/>
    <col min="5790" max="5790" width="7.85546875" style="60" customWidth="1"/>
    <col min="5791" max="5791" width="67.5703125" style="60" bestFit="1" customWidth="1"/>
    <col min="5792" max="5792" width="15.85546875" style="60" customWidth="1"/>
    <col min="5793" max="5795" width="0" style="60" hidden="1" customWidth="1"/>
    <col min="5796" max="5796" width="1.28515625" style="60" customWidth="1"/>
    <col min="5797" max="5797" width="1.140625" style="60" customWidth="1"/>
    <col min="5798" max="5798" width="3.42578125" style="60" customWidth="1"/>
    <col min="5799" max="5799" width="15" style="60" customWidth="1"/>
    <col min="5800" max="5800" width="14" style="60" customWidth="1"/>
    <col min="5801" max="6045" width="7.28515625" style="60"/>
    <col min="6046" max="6046" width="7.85546875" style="60" customWidth="1"/>
    <col min="6047" max="6047" width="67.5703125" style="60" bestFit="1" customWidth="1"/>
    <col min="6048" max="6048" width="15.85546875" style="60" customWidth="1"/>
    <col min="6049" max="6051" width="0" style="60" hidden="1" customWidth="1"/>
    <col min="6052" max="6052" width="1.28515625" style="60" customWidth="1"/>
    <col min="6053" max="6053" width="1.140625" style="60" customWidth="1"/>
    <col min="6054" max="6054" width="3.42578125" style="60" customWidth="1"/>
    <col min="6055" max="6055" width="15" style="60" customWidth="1"/>
    <col min="6056" max="6056" width="14" style="60" customWidth="1"/>
    <col min="6057" max="6301" width="7.28515625" style="60"/>
    <col min="6302" max="6302" width="7.85546875" style="60" customWidth="1"/>
    <col min="6303" max="6303" width="67.5703125" style="60" bestFit="1" customWidth="1"/>
    <col min="6304" max="6304" width="15.85546875" style="60" customWidth="1"/>
    <col min="6305" max="6307" width="0" style="60" hidden="1" customWidth="1"/>
    <col min="6308" max="6308" width="1.28515625" style="60" customWidth="1"/>
    <col min="6309" max="6309" width="1.140625" style="60" customWidth="1"/>
    <col min="6310" max="6310" width="3.42578125" style="60" customWidth="1"/>
    <col min="6311" max="6311" width="15" style="60" customWidth="1"/>
    <col min="6312" max="6312" width="14" style="60" customWidth="1"/>
    <col min="6313" max="6557" width="7.28515625" style="60"/>
    <col min="6558" max="6558" width="7.85546875" style="60" customWidth="1"/>
    <col min="6559" max="6559" width="67.5703125" style="60" bestFit="1" customWidth="1"/>
    <col min="6560" max="6560" width="15.85546875" style="60" customWidth="1"/>
    <col min="6561" max="6563" width="0" style="60" hidden="1" customWidth="1"/>
    <col min="6564" max="6564" width="1.28515625" style="60" customWidth="1"/>
    <col min="6565" max="6565" width="1.140625" style="60" customWidth="1"/>
    <col min="6566" max="6566" width="3.42578125" style="60" customWidth="1"/>
    <col min="6567" max="6567" width="15" style="60" customWidth="1"/>
    <col min="6568" max="6568" width="14" style="60" customWidth="1"/>
    <col min="6569" max="6813" width="7.28515625" style="60"/>
    <col min="6814" max="6814" width="7.85546875" style="60" customWidth="1"/>
    <col min="6815" max="6815" width="67.5703125" style="60" bestFit="1" customWidth="1"/>
    <col min="6816" max="6816" width="15.85546875" style="60" customWidth="1"/>
    <col min="6817" max="6819" width="0" style="60" hidden="1" customWidth="1"/>
    <col min="6820" max="6820" width="1.28515625" style="60" customWidth="1"/>
    <col min="6821" max="6821" width="1.140625" style="60" customWidth="1"/>
    <col min="6822" max="6822" width="3.42578125" style="60" customWidth="1"/>
    <col min="6823" max="6823" width="15" style="60" customWidth="1"/>
    <col min="6824" max="6824" width="14" style="60" customWidth="1"/>
    <col min="6825" max="7069" width="7.28515625" style="60"/>
    <col min="7070" max="7070" width="7.85546875" style="60" customWidth="1"/>
    <col min="7071" max="7071" width="67.5703125" style="60" bestFit="1" customWidth="1"/>
    <col min="7072" max="7072" width="15.85546875" style="60" customWidth="1"/>
    <col min="7073" max="7075" width="0" style="60" hidden="1" customWidth="1"/>
    <col min="7076" max="7076" width="1.28515625" style="60" customWidth="1"/>
    <col min="7077" max="7077" width="1.140625" style="60" customWidth="1"/>
    <col min="7078" max="7078" width="3.42578125" style="60" customWidth="1"/>
    <col min="7079" max="7079" width="15" style="60" customWidth="1"/>
    <col min="7080" max="7080" width="14" style="60" customWidth="1"/>
    <col min="7081" max="7325" width="7.28515625" style="60"/>
    <col min="7326" max="7326" width="7.85546875" style="60" customWidth="1"/>
    <col min="7327" max="7327" width="67.5703125" style="60" bestFit="1" customWidth="1"/>
    <col min="7328" max="7328" width="15.85546875" style="60" customWidth="1"/>
    <col min="7329" max="7331" width="0" style="60" hidden="1" customWidth="1"/>
    <col min="7332" max="7332" width="1.28515625" style="60" customWidth="1"/>
    <col min="7333" max="7333" width="1.140625" style="60" customWidth="1"/>
    <col min="7334" max="7334" width="3.42578125" style="60" customWidth="1"/>
    <col min="7335" max="7335" width="15" style="60" customWidth="1"/>
    <col min="7336" max="7336" width="14" style="60" customWidth="1"/>
    <col min="7337" max="7581" width="7.28515625" style="60"/>
    <col min="7582" max="7582" width="7.85546875" style="60" customWidth="1"/>
    <col min="7583" max="7583" width="67.5703125" style="60" bestFit="1" customWidth="1"/>
    <col min="7584" max="7584" width="15.85546875" style="60" customWidth="1"/>
    <col min="7585" max="7587" width="0" style="60" hidden="1" customWidth="1"/>
    <col min="7588" max="7588" width="1.28515625" style="60" customWidth="1"/>
    <col min="7589" max="7589" width="1.140625" style="60" customWidth="1"/>
    <col min="7590" max="7590" width="3.42578125" style="60" customWidth="1"/>
    <col min="7591" max="7591" width="15" style="60" customWidth="1"/>
    <col min="7592" max="7592" width="14" style="60" customWidth="1"/>
    <col min="7593" max="7837" width="7.28515625" style="60"/>
    <col min="7838" max="7838" width="7.85546875" style="60" customWidth="1"/>
    <col min="7839" max="7839" width="67.5703125" style="60" bestFit="1" customWidth="1"/>
    <col min="7840" max="7840" width="15.85546875" style="60" customWidth="1"/>
    <col min="7841" max="7843" width="0" style="60" hidden="1" customWidth="1"/>
    <col min="7844" max="7844" width="1.28515625" style="60" customWidth="1"/>
    <col min="7845" max="7845" width="1.140625" style="60" customWidth="1"/>
    <col min="7846" max="7846" width="3.42578125" style="60" customWidth="1"/>
    <col min="7847" max="7847" width="15" style="60" customWidth="1"/>
    <col min="7848" max="7848" width="14" style="60" customWidth="1"/>
    <col min="7849" max="8093" width="7.28515625" style="60"/>
    <col min="8094" max="8094" width="7.85546875" style="60" customWidth="1"/>
    <col min="8095" max="8095" width="67.5703125" style="60" bestFit="1" customWidth="1"/>
    <col min="8096" max="8096" width="15.85546875" style="60" customWidth="1"/>
    <col min="8097" max="8099" width="0" style="60" hidden="1" customWidth="1"/>
    <col min="8100" max="8100" width="1.28515625" style="60" customWidth="1"/>
    <col min="8101" max="8101" width="1.140625" style="60" customWidth="1"/>
    <col min="8102" max="8102" width="3.42578125" style="60" customWidth="1"/>
    <col min="8103" max="8103" width="15" style="60" customWidth="1"/>
    <col min="8104" max="8104" width="14" style="60" customWidth="1"/>
    <col min="8105" max="8349" width="7.28515625" style="60"/>
    <col min="8350" max="8350" width="7.85546875" style="60" customWidth="1"/>
    <col min="8351" max="8351" width="67.5703125" style="60" bestFit="1" customWidth="1"/>
    <col min="8352" max="8352" width="15.85546875" style="60" customWidth="1"/>
    <col min="8353" max="8355" width="0" style="60" hidden="1" customWidth="1"/>
    <col min="8356" max="8356" width="1.28515625" style="60" customWidth="1"/>
    <col min="8357" max="8357" width="1.140625" style="60" customWidth="1"/>
    <col min="8358" max="8358" width="3.42578125" style="60" customWidth="1"/>
    <col min="8359" max="8359" width="15" style="60" customWidth="1"/>
    <col min="8360" max="8360" width="14" style="60" customWidth="1"/>
    <col min="8361" max="8605" width="7.28515625" style="60"/>
    <col min="8606" max="8606" width="7.85546875" style="60" customWidth="1"/>
    <col min="8607" max="8607" width="67.5703125" style="60" bestFit="1" customWidth="1"/>
    <col min="8608" max="8608" width="15.85546875" style="60" customWidth="1"/>
    <col min="8609" max="8611" width="0" style="60" hidden="1" customWidth="1"/>
    <col min="8612" max="8612" width="1.28515625" style="60" customWidth="1"/>
    <col min="8613" max="8613" width="1.140625" style="60" customWidth="1"/>
    <col min="8614" max="8614" width="3.42578125" style="60" customWidth="1"/>
    <col min="8615" max="8615" width="15" style="60" customWidth="1"/>
    <col min="8616" max="8616" width="14" style="60" customWidth="1"/>
    <col min="8617" max="8861" width="7.28515625" style="60"/>
    <col min="8862" max="8862" width="7.85546875" style="60" customWidth="1"/>
    <col min="8863" max="8863" width="67.5703125" style="60" bestFit="1" customWidth="1"/>
    <col min="8864" max="8864" width="15.85546875" style="60" customWidth="1"/>
    <col min="8865" max="8867" width="0" style="60" hidden="1" customWidth="1"/>
    <col min="8868" max="8868" width="1.28515625" style="60" customWidth="1"/>
    <col min="8869" max="8869" width="1.140625" style="60" customWidth="1"/>
    <col min="8870" max="8870" width="3.42578125" style="60" customWidth="1"/>
    <col min="8871" max="8871" width="15" style="60" customWidth="1"/>
    <col min="8872" max="8872" width="14" style="60" customWidth="1"/>
    <col min="8873" max="9117" width="7.28515625" style="60"/>
    <col min="9118" max="9118" width="7.85546875" style="60" customWidth="1"/>
    <col min="9119" max="9119" width="67.5703125" style="60" bestFit="1" customWidth="1"/>
    <col min="9120" max="9120" width="15.85546875" style="60" customWidth="1"/>
    <col min="9121" max="9123" width="0" style="60" hidden="1" customWidth="1"/>
    <col min="9124" max="9124" width="1.28515625" style="60" customWidth="1"/>
    <col min="9125" max="9125" width="1.140625" style="60" customWidth="1"/>
    <col min="9126" max="9126" width="3.42578125" style="60" customWidth="1"/>
    <col min="9127" max="9127" width="15" style="60" customWidth="1"/>
    <col min="9128" max="9128" width="14" style="60" customWidth="1"/>
    <col min="9129" max="9373" width="7.28515625" style="60"/>
    <col min="9374" max="9374" width="7.85546875" style="60" customWidth="1"/>
    <col min="9375" max="9375" width="67.5703125" style="60" bestFit="1" customWidth="1"/>
    <col min="9376" max="9376" width="15.85546875" style="60" customWidth="1"/>
    <col min="9377" max="9379" width="0" style="60" hidden="1" customWidth="1"/>
    <col min="9380" max="9380" width="1.28515625" style="60" customWidth="1"/>
    <col min="9381" max="9381" width="1.140625" style="60" customWidth="1"/>
    <col min="9382" max="9382" width="3.42578125" style="60" customWidth="1"/>
    <col min="9383" max="9383" width="15" style="60" customWidth="1"/>
    <col min="9384" max="9384" width="14" style="60" customWidth="1"/>
    <col min="9385" max="9629" width="7.28515625" style="60"/>
    <col min="9630" max="9630" width="7.85546875" style="60" customWidth="1"/>
    <col min="9631" max="9631" width="67.5703125" style="60" bestFit="1" customWidth="1"/>
    <col min="9632" max="9632" width="15.85546875" style="60" customWidth="1"/>
    <col min="9633" max="9635" width="0" style="60" hidden="1" customWidth="1"/>
    <col min="9636" max="9636" width="1.28515625" style="60" customWidth="1"/>
    <col min="9637" max="9637" width="1.140625" style="60" customWidth="1"/>
    <col min="9638" max="9638" width="3.42578125" style="60" customWidth="1"/>
    <col min="9639" max="9639" width="15" style="60" customWidth="1"/>
    <col min="9640" max="9640" width="14" style="60" customWidth="1"/>
    <col min="9641" max="9885" width="7.28515625" style="60"/>
    <col min="9886" max="9886" width="7.85546875" style="60" customWidth="1"/>
    <col min="9887" max="9887" width="67.5703125" style="60" bestFit="1" customWidth="1"/>
    <col min="9888" max="9888" width="15.85546875" style="60" customWidth="1"/>
    <col min="9889" max="9891" width="0" style="60" hidden="1" customWidth="1"/>
    <col min="9892" max="9892" width="1.28515625" style="60" customWidth="1"/>
    <col min="9893" max="9893" width="1.140625" style="60" customWidth="1"/>
    <col min="9894" max="9894" width="3.42578125" style="60" customWidth="1"/>
    <col min="9895" max="9895" width="15" style="60" customWidth="1"/>
    <col min="9896" max="9896" width="14" style="60" customWidth="1"/>
    <col min="9897" max="10141" width="7.28515625" style="60"/>
    <col min="10142" max="10142" width="7.85546875" style="60" customWidth="1"/>
    <col min="10143" max="10143" width="67.5703125" style="60" bestFit="1" customWidth="1"/>
    <col min="10144" max="10144" width="15.85546875" style="60" customWidth="1"/>
    <col min="10145" max="10147" width="0" style="60" hidden="1" customWidth="1"/>
    <col min="10148" max="10148" width="1.28515625" style="60" customWidth="1"/>
    <col min="10149" max="10149" width="1.140625" style="60" customWidth="1"/>
    <col min="10150" max="10150" width="3.42578125" style="60" customWidth="1"/>
    <col min="10151" max="10151" width="15" style="60" customWidth="1"/>
    <col min="10152" max="10152" width="14" style="60" customWidth="1"/>
    <col min="10153" max="10397" width="7.28515625" style="60"/>
    <col min="10398" max="10398" width="7.85546875" style="60" customWidth="1"/>
    <col min="10399" max="10399" width="67.5703125" style="60" bestFit="1" customWidth="1"/>
    <col min="10400" max="10400" width="15.85546875" style="60" customWidth="1"/>
    <col min="10401" max="10403" width="0" style="60" hidden="1" customWidth="1"/>
    <col min="10404" max="10404" width="1.28515625" style="60" customWidth="1"/>
    <col min="10405" max="10405" width="1.140625" style="60" customWidth="1"/>
    <col min="10406" max="10406" width="3.42578125" style="60" customWidth="1"/>
    <col min="10407" max="10407" width="15" style="60" customWidth="1"/>
    <col min="10408" max="10408" width="14" style="60" customWidth="1"/>
    <col min="10409" max="10653" width="7.28515625" style="60"/>
    <col min="10654" max="10654" width="7.85546875" style="60" customWidth="1"/>
    <col min="10655" max="10655" width="67.5703125" style="60" bestFit="1" customWidth="1"/>
    <col min="10656" max="10656" width="15.85546875" style="60" customWidth="1"/>
    <col min="10657" max="10659" width="0" style="60" hidden="1" customWidth="1"/>
    <col min="10660" max="10660" width="1.28515625" style="60" customWidth="1"/>
    <col min="10661" max="10661" width="1.140625" style="60" customWidth="1"/>
    <col min="10662" max="10662" width="3.42578125" style="60" customWidth="1"/>
    <col min="10663" max="10663" width="15" style="60" customWidth="1"/>
    <col min="10664" max="10664" width="14" style="60" customWidth="1"/>
    <col min="10665" max="10909" width="7.28515625" style="60"/>
    <col min="10910" max="10910" width="7.85546875" style="60" customWidth="1"/>
    <col min="10911" max="10911" width="67.5703125" style="60" bestFit="1" customWidth="1"/>
    <col min="10912" max="10912" width="15.85546875" style="60" customWidth="1"/>
    <col min="10913" max="10915" width="0" style="60" hidden="1" customWidth="1"/>
    <col min="10916" max="10916" width="1.28515625" style="60" customWidth="1"/>
    <col min="10917" max="10917" width="1.140625" style="60" customWidth="1"/>
    <col min="10918" max="10918" width="3.42578125" style="60" customWidth="1"/>
    <col min="10919" max="10919" width="15" style="60" customWidth="1"/>
    <col min="10920" max="10920" width="14" style="60" customWidth="1"/>
    <col min="10921" max="11165" width="7.28515625" style="60"/>
    <col min="11166" max="11166" width="7.85546875" style="60" customWidth="1"/>
    <col min="11167" max="11167" width="67.5703125" style="60" bestFit="1" customWidth="1"/>
    <col min="11168" max="11168" width="15.85546875" style="60" customWidth="1"/>
    <col min="11169" max="11171" width="0" style="60" hidden="1" customWidth="1"/>
    <col min="11172" max="11172" width="1.28515625" style="60" customWidth="1"/>
    <col min="11173" max="11173" width="1.140625" style="60" customWidth="1"/>
    <col min="11174" max="11174" width="3.42578125" style="60" customWidth="1"/>
    <col min="11175" max="11175" width="15" style="60" customWidth="1"/>
    <col min="11176" max="11176" width="14" style="60" customWidth="1"/>
    <col min="11177" max="11421" width="7.28515625" style="60"/>
    <col min="11422" max="11422" width="7.85546875" style="60" customWidth="1"/>
    <col min="11423" max="11423" width="67.5703125" style="60" bestFit="1" customWidth="1"/>
    <col min="11424" max="11424" width="15.85546875" style="60" customWidth="1"/>
    <col min="11425" max="11427" width="0" style="60" hidden="1" customWidth="1"/>
    <col min="11428" max="11428" width="1.28515625" style="60" customWidth="1"/>
    <col min="11429" max="11429" width="1.140625" style="60" customWidth="1"/>
    <col min="11430" max="11430" width="3.42578125" style="60" customWidth="1"/>
    <col min="11431" max="11431" width="15" style="60" customWidth="1"/>
    <col min="11432" max="11432" width="14" style="60" customWidth="1"/>
    <col min="11433" max="11677" width="7.28515625" style="60"/>
    <col min="11678" max="11678" width="7.85546875" style="60" customWidth="1"/>
    <col min="11679" max="11679" width="67.5703125" style="60" bestFit="1" customWidth="1"/>
    <col min="11680" max="11680" width="15.85546875" style="60" customWidth="1"/>
    <col min="11681" max="11683" width="0" style="60" hidden="1" customWidth="1"/>
    <col min="11684" max="11684" width="1.28515625" style="60" customWidth="1"/>
    <col min="11685" max="11685" width="1.140625" style="60" customWidth="1"/>
    <col min="11686" max="11686" width="3.42578125" style="60" customWidth="1"/>
    <col min="11687" max="11687" width="15" style="60" customWidth="1"/>
    <col min="11688" max="11688" width="14" style="60" customWidth="1"/>
    <col min="11689" max="11933" width="7.28515625" style="60"/>
    <col min="11934" max="11934" width="7.85546875" style="60" customWidth="1"/>
    <col min="11935" max="11935" width="67.5703125" style="60" bestFit="1" customWidth="1"/>
    <col min="11936" max="11936" width="15.85546875" style="60" customWidth="1"/>
    <col min="11937" max="11939" width="0" style="60" hidden="1" customWidth="1"/>
    <col min="11940" max="11940" width="1.28515625" style="60" customWidth="1"/>
    <col min="11941" max="11941" width="1.140625" style="60" customWidth="1"/>
    <col min="11942" max="11942" width="3.42578125" style="60" customWidth="1"/>
    <col min="11943" max="11943" width="15" style="60" customWidth="1"/>
    <col min="11944" max="11944" width="14" style="60" customWidth="1"/>
    <col min="11945" max="12189" width="7.28515625" style="60"/>
    <col min="12190" max="12190" width="7.85546875" style="60" customWidth="1"/>
    <col min="12191" max="12191" width="67.5703125" style="60" bestFit="1" customWidth="1"/>
    <col min="12192" max="12192" width="15.85546875" style="60" customWidth="1"/>
    <col min="12193" max="12195" width="0" style="60" hidden="1" customWidth="1"/>
    <col min="12196" max="12196" width="1.28515625" style="60" customWidth="1"/>
    <col min="12197" max="12197" width="1.140625" style="60" customWidth="1"/>
    <col min="12198" max="12198" width="3.42578125" style="60" customWidth="1"/>
    <col min="12199" max="12199" width="15" style="60" customWidth="1"/>
    <col min="12200" max="12200" width="14" style="60" customWidth="1"/>
    <col min="12201" max="12445" width="7.28515625" style="60"/>
    <col min="12446" max="12446" width="7.85546875" style="60" customWidth="1"/>
    <col min="12447" max="12447" width="67.5703125" style="60" bestFit="1" customWidth="1"/>
    <col min="12448" max="12448" width="15.85546875" style="60" customWidth="1"/>
    <col min="12449" max="12451" width="0" style="60" hidden="1" customWidth="1"/>
    <col min="12452" max="12452" width="1.28515625" style="60" customWidth="1"/>
    <col min="12453" max="12453" width="1.140625" style="60" customWidth="1"/>
    <col min="12454" max="12454" width="3.42578125" style="60" customWidth="1"/>
    <col min="12455" max="12455" width="15" style="60" customWidth="1"/>
    <col min="12456" max="12456" width="14" style="60" customWidth="1"/>
    <col min="12457" max="12701" width="7.28515625" style="60"/>
    <col min="12702" max="12702" width="7.85546875" style="60" customWidth="1"/>
    <col min="12703" max="12703" width="67.5703125" style="60" bestFit="1" customWidth="1"/>
    <col min="12704" max="12704" width="15.85546875" style="60" customWidth="1"/>
    <col min="12705" max="12707" width="0" style="60" hidden="1" customWidth="1"/>
    <col min="12708" max="12708" width="1.28515625" style="60" customWidth="1"/>
    <col min="12709" max="12709" width="1.140625" style="60" customWidth="1"/>
    <col min="12710" max="12710" width="3.42578125" style="60" customWidth="1"/>
    <col min="12711" max="12711" width="15" style="60" customWidth="1"/>
    <col min="12712" max="12712" width="14" style="60" customWidth="1"/>
    <col min="12713" max="12957" width="7.28515625" style="60"/>
    <col min="12958" max="12958" width="7.85546875" style="60" customWidth="1"/>
    <col min="12959" max="12959" width="67.5703125" style="60" bestFit="1" customWidth="1"/>
    <col min="12960" max="12960" width="15.85546875" style="60" customWidth="1"/>
    <col min="12961" max="12963" width="0" style="60" hidden="1" customWidth="1"/>
    <col min="12964" max="12964" width="1.28515625" style="60" customWidth="1"/>
    <col min="12965" max="12965" width="1.140625" style="60" customWidth="1"/>
    <col min="12966" max="12966" width="3.42578125" style="60" customWidth="1"/>
    <col min="12967" max="12967" width="15" style="60" customWidth="1"/>
    <col min="12968" max="12968" width="14" style="60" customWidth="1"/>
    <col min="12969" max="13213" width="7.28515625" style="60"/>
    <col min="13214" max="13214" width="7.85546875" style="60" customWidth="1"/>
    <col min="13215" max="13215" width="67.5703125" style="60" bestFit="1" customWidth="1"/>
    <col min="13216" max="13216" width="15.85546875" style="60" customWidth="1"/>
    <col min="13217" max="13219" width="0" style="60" hidden="1" customWidth="1"/>
    <col min="13220" max="13220" width="1.28515625" style="60" customWidth="1"/>
    <col min="13221" max="13221" width="1.140625" style="60" customWidth="1"/>
    <col min="13222" max="13222" width="3.42578125" style="60" customWidth="1"/>
    <col min="13223" max="13223" width="15" style="60" customWidth="1"/>
    <col min="13224" max="13224" width="14" style="60" customWidth="1"/>
    <col min="13225" max="13469" width="7.28515625" style="60"/>
    <col min="13470" max="13470" width="7.85546875" style="60" customWidth="1"/>
    <col min="13471" max="13471" width="67.5703125" style="60" bestFit="1" customWidth="1"/>
    <col min="13472" max="13472" width="15.85546875" style="60" customWidth="1"/>
    <col min="13473" max="13475" width="0" style="60" hidden="1" customWidth="1"/>
    <col min="13476" max="13476" width="1.28515625" style="60" customWidth="1"/>
    <col min="13477" max="13477" width="1.140625" style="60" customWidth="1"/>
    <col min="13478" max="13478" width="3.42578125" style="60" customWidth="1"/>
    <col min="13479" max="13479" width="15" style="60" customWidth="1"/>
    <col min="13480" max="13480" width="14" style="60" customWidth="1"/>
    <col min="13481" max="13725" width="7.28515625" style="60"/>
    <col min="13726" max="13726" width="7.85546875" style="60" customWidth="1"/>
    <col min="13727" max="13727" width="67.5703125" style="60" bestFit="1" customWidth="1"/>
    <col min="13728" max="13728" width="15.85546875" style="60" customWidth="1"/>
    <col min="13729" max="13731" width="0" style="60" hidden="1" customWidth="1"/>
    <col min="13732" max="13732" width="1.28515625" style="60" customWidth="1"/>
    <col min="13733" max="13733" width="1.140625" style="60" customWidth="1"/>
    <col min="13734" max="13734" width="3.42578125" style="60" customWidth="1"/>
    <col min="13735" max="13735" width="15" style="60" customWidth="1"/>
    <col min="13736" max="13736" width="14" style="60" customWidth="1"/>
    <col min="13737" max="13981" width="7.28515625" style="60"/>
    <col min="13982" max="13982" width="7.85546875" style="60" customWidth="1"/>
    <col min="13983" max="13983" width="67.5703125" style="60" bestFit="1" customWidth="1"/>
    <col min="13984" max="13984" width="15.85546875" style="60" customWidth="1"/>
    <col min="13985" max="13987" width="0" style="60" hidden="1" customWidth="1"/>
    <col min="13988" max="13988" width="1.28515625" style="60" customWidth="1"/>
    <col min="13989" max="13989" width="1.140625" style="60" customWidth="1"/>
    <col min="13990" max="13990" width="3.42578125" style="60" customWidth="1"/>
    <col min="13991" max="13991" width="15" style="60" customWidth="1"/>
    <col min="13992" max="13992" width="14" style="60" customWidth="1"/>
    <col min="13993" max="14237" width="7.28515625" style="60"/>
    <col min="14238" max="14238" width="7.85546875" style="60" customWidth="1"/>
    <col min="14239" max="14239" width="67.5703125" style="60" bestFit="1" customWidth="1"/>
    <col min="14240" max="14240" width="15.85546875" style="60" customWidth="1"/>
    <col min="14241" max="14243" width="0" style="60" hidden="1" customWidth="1"/>
    <col min="14244" max="14244" width="1.28515625" style="60" customWidth="1"/>
    <col min="14245" max="14245" width="1.140625" style="60" customWidth="1"/>
    <col min="14246" max="14246" width="3.42578125" style="60" customWidth="1"/>
    <col min="14247" max="14247" width="15" style="60" customWidth="1"/>
    <col min="14248" max="14248" width="14" style="60" customWidth="1"/>
    <col min="14249" max="14493" width="7.28515625" style="60"/>
    <col min="14494" max="14494" width="7.85546875" style="60" customWidth="1"/>
    <col min="14495" max="14495" width="67.5703125" style="60" bestFit="1" customWidth="1"/>
    <col min="14496" max="14496" width="15.85546875" style="60" customWidth="1"/>
    <col min="14497" max="14499" width="0" style="60" hidden="1" customWidth="1"/>
    <col min="14500" max="14500" width="1.28515625" style="60" customWidth="1"/>
    <col min="14501" max="14501" width="1.140625" style="60" customWidth="1"/>
    <col min="14502" max="14502" width="3.42578125" style="60" customWidth="1"/>
    <col min="14503" max="14503" width="15" style="60" customWidth="1"/>
    <col min="14504" max="14504" width="14" style="60" customWidth="1"/>
    <col min="14505" max="14749" width="7.28515625" style="60"/>
    <col min="14750" max="14750" width="7.85546875" style="60" customWidth="1"/>
    <col min="14751" max="14751" width="67.5703125" style="60" bestFit="1" customWidth="1"/>
    <col min="14752" max="14752" width="15.85546875" style="60" customWidth="1"/>
    <col min="14753" max="14755" width="0" style="60" hidden="1" customWidth="1"/>
    <col min="14756" max="14756" width="1.28515625" style="60" customWidth="1"/>
    <col min="14757" max="14757" width="1.140625" style="60" customWidth="1"/>
    <col min="14758" max="14758" width="3.42578125" style="60" customWidth="1"/>
    <col min="14759" max="14759" width="15" style="60" customWidth="1"/>
    <col min="14760" max="14760" width="14" style="60" customWidth="1"/>
    <col min="14761" max="15005" width="7.28515625" style="60"/>
    <col min="15006" max="15006" width="7.85546875" style="60" customWidth="1"/>
    <col min="15007" max="15007" width="67.5703125" style="60" bestFit="1" customWidth="1"/>
    <col min="15008" max="15008" width="15.85546875" style="60" customWidth="1"/>
    <col min="15009" max="15011" width="0" style="60" hidden="1" customWidth="1"/>
    <col min="15012" max="15012" width="1.28515625" style="60" customWidth="1"/>
    <col min="15013" max="15013" width="1.140625" style="60" customWidth="1"/>
    <col min="15014" max="15014" width="3.42578125" style="60" customWidth="1"/>
    <col min="15015" max="15015" width="15" style="60" customWidth="1"/>
    <col min="15016" max="15016" width="14" style="60" customWidth="1"/>
    <col min="15017" max="15261" width="7.28515625" style="60"/>
    <col min="15262" max="15262" width="7.85546875" style="60" customWidth="1"/>
    <col min="15263" max="15263" width="67.5703125" style="60" bestFit="1" customWidth="1"/>
    <col min="15264" max="15264" width="15.85546875" style="60" customWidth="1"/>
    <col min="15265" max="15267" width="0" style="60" hidden="1" customWidth="1"/>
    <col min="15268" max="15268" width="1.28515625" style="60" customWidth="1"/>
    <col min="15269" max="15269" width="1.140625" style="60" customWidth="1"/>
    <col min="15270" max="15270" width="3.42578125" style="60" customWidth="1"/>
    <col min="15271" max="15271" width="15" style="60" customWidth="1"/>
    <col min="15272" max="15272" width="14" style="60" customWidth="1"/>
    <col min="15273" max="15517" width="7.28515625" style="60"/>
    <col min="15518" max="15518" width="7.85546875" style="60" customWidth="1"/>
    <col min="15519" max="15519" width="67.5703125" style="60" bestFit="1" customWidth="1"/>
    <col min="15520" max="15520" width="15.85546875" style="60" customWidth="1"/>
    <col min="15521" max="15523" width="0" style="60" hidden="1" customWidth="1"/>
    <col min="15524" max="15524" width="1.28515625" style="60" customWidth="1"/>
    <col min="15525" max="15525" width="1.140625" style="60" customWidth="1"/>
    <col min="15526" max="15526" width="3.42578125" style="60" customWidth="1"/>
    <col min="15527" max="15527" width="15" style="60" customWidth="1"/>
    <col min="15528" max="15528" width="14" style="60" customWidth="1"/>
    <col min="15529" max="15773" width="7.28515625" style="60"/>
    <col min="15774" max="15774" width="7.85546875" style="60" customWidth="1"/>
    <col min="15775" max="15775" width="67.5703125" style="60" bestFit="1" customWidth="1"/>
    <col min="15776" max="15776" width="15.85546875" style="60" customWidth="1"/>
    <col min="15777" max="15779" width="0" style="60" hidden="1" customWidth="1"/>
    <col min="15780" max="15780" width="1.28515625" style="60" customWidth="1"/>
    <col min="15781" max="15781" width="1.140625" style="60" customWidth="1"/>
    <col min="15782" max="15782" width="3.42578125" style="60" customWidth="1"/>
    <col min="15783" max="15783" width="15" style="60" customWidth="1"/>
    <col min="15784" max="15784" width="14" style="60" customWidth="1"/>
    <col min="15785" max="16029" width="7.28515625" style="60"/>
    <col min="16030" max="16030" width="7.85546875" style="60" customWidth="1"/>
    <col min="16031" max="16031" width="67.5703125" style="60" bestFit="1" customWidth="1"/>
    <col min="16032" max="16032" width="15.85546875" style="60" customWidth="1"/>
    <col min="16033" max="16035" width="0" style="60" hidden="1" customWidth="1"/>
    <col min="16036" max="16036" width="1.28515625" style="60" customWidth="1"/>
    <col min="16037" max="16037" width="1.140625" style="60" customWidth="1"/>
    <col min="16038" max="16038" width="3.42578125" style="60" customWidth="1"/>
    <col min="16039" max="16039" width="15" style="60" customWidth="1"/>
    <col min="16040" max="16040" width="14" style="60" customWidth="1"/>
    <col min="16041" max="16384" width="7.28515625" style="60"/>
  </cols>
  <sheetData>
    <row r="1" spans="1:11">
      <c r="B1" s="104"/>
      <c r="C1" s="88"/>
      <c r="D1" s="88"/>
      <c r="E1" s="88"/>
    </row>
    <row r="2" spans="1:11" ht="15" customHeight="1" thickBot="1">
      <c r="A2" s="105"/>
      <c r="C2" s="358" t="str">
        <f>+'Energy Sales Revenues'!C2:H2</f>
        <v>Cumulative Figures</v>
      </c>
      <c r="D2" s="358"/>
      <c r="E2" s="358"/>
      <c r="F2" s="358"/>
      <c r="H2" s="358" t="s">
        <v>242</v>
      </c>
      <c r="I2" s="358"/>
      <c r="J2" s="358"/>
      <c r="K2" s="358"/>
    </row>
    <row r="3" spans="1:11" ht="23.25" thickBot="1">
      <c r="B3" s="205" t="s">
        <v>220</v>
      </c>
      <c r="C3" s="206" t="str">
        <f>+'Generation Business'!C4</f>
        <v>Dec-20</v>
      </c>
      <c r="D3" s="206" t="str">
        <f>+'Generation Business'!D4</f>
        <v>Dec-19</v>
      </c>
      <c r="E3" s="206" t="s">
        <v>94</v>
      </c>
      <c r="F3" s="207" t="s">
        <v>95</v>
      </c>
      <c r="G3" s="90"/>
      <c r="H3" s="206" t="str">
        <f>+'Energy Sales Revenues'!C25</f>
        <v>Q4 2020</v>
      </c>
      <c r="I3" s="206" t="str">
        <f>+'Energy Sales Revenues'!D25</f>
        <v>Q4 2019</v>
      </c>
      <c r="J3" s="206" t="s">
        <v>94</v>
      </c>
      <c r="K3" s="207" t="s">
        <v>95</v>
      </c>
    </row>
    <row r="4" spans="1:11" s="105" customFormat="1" ht="10.5" customHeight="1">
      <c r="B4" s="208"/>
      <c r="C4" s="91"/>
      <c r="D4" s="209"/>
      <c r="E4" s="209"/>
      <c r="F4" s="210"/>
      <c r="G4" s="92"/>
      <c r="H4" s="91"/>
      <c r="I4" s="209"/>
      <c r="J4" s="209"/>
      <c r="K4" s="210"/>
    </row>
    <row r="5" spans="1:11" s="105" customFormat="1" ht="15" customHeight="1">
      <c r="B5" s="211" t="s">
        <v>96</v>
      </c>
      <c r="C5" s="198">
        <v>2585402.1969999997</v>
      </c>
      <c r="D5" s="212">
        <v>2770834.36</v>
      </c>
      <c r="E5" s="212">
        <v>-185432.16300000018</v>
      </c>
      <c r="F5" s="213">
        <v>-6.6900000000000001E-2</v>
      </c>
      <c r="G5" s="93"/>
      <c r="H5" s="198">
        <v>637936.90099999972</v>
      </c>
      <c r="I5" s="212">
        <v>682802.99799999979</v>
      </c>
      <c r="J5" s="212">
        <v>-44866.097000000067</v>
      </c>
      <c r="K5" s="213">
        <v>-6.5699999999999995E-2</v>
      </c>
    </row>
    <row r="6" spans="1:11" s="105" customFormat="1" ht="15" customHeight="1">
      <c r="B6" s="100" t="s">
        <v>97</v>
      </c>
      <c r="C6" s="185">
        <v>2548384.3169999998</v>
      </c>
      <c r="D6" s="214">
        <v>2624576.3229999999</v>
      </c>
      <c r="E6" s="214">
        <v>-76192.006000000052</v>
      </c>
      <c r="F6" s="215">
        <v>-2.9000000000000001E-2</v>
      </c>
      <c r="G6" s="93"/>
      <c r="H6" s="185">
        <v>623819.45599999977</v>
      </c>
      <c r="I6" s="214">
        <v>672997.82399999979</v>
      </c>
      <c r="J6" s="214">
        <v>-49178.368000000017</v>
      </c>
      <c r="K6" s="215">
        <v>-7.3099999999999998E-2</v>
      </c>
    </row>
    <row r="7" spans="1:11" s="105" customFormat="1" ht="15" customHeight="1">
      <c r="B7" s="216" t="s">
        <v>98</v>
      </c>
      <c r="C7" s="185">
        <v>37017.879999999997</v>
      </c>
      <c r="D7" s="214">
        <v>146258.03700000001</v>
      </c>
      <c r="E7" s="214">
        <v>-109240.15700000001</v>
      </c>
      <c r="F7" s="215">
        <v>-0.74690000000000001</v>
      </c>
      <c r="G7" s="93"/>
      <c r="H7" s="185">
        <v>14117.444999999996</v>
      </c>
      <c r="I7" s="214">
        <v>9805.1739999999991</v>
      </c>
      <c r="J7" s="214">
        <v>4312.270999999997</v>
      </c>
      <c r="K7" s="215">
        <v>0.43980000000000002</v>
      </c>
    </row>
    <row r="8" spans="1:11" s="105" customFormat="1" ht="15" customHeight="1">
      <c r="B8" s="106" t="s">
        <v>99</v>
      </c>
      <c r="C8" s="198">
        <v>-1374445.639</v>
      </c>
      <c r="D8" s="212">
        <v>-1421205.2510000002</v>
      </c>
      <c r="E8" s="212">
        <v>46759.612000000197</v>
      </c>
      <c r="F8" s="213">
        <v>-3.2899999999999999E-2</v>
      </c>
      <c r="G8" s="93"/>
      <c r="H8" s="198">
        <v>-283127.74400000006</v>
      </c>
      <c r="I8" s="212">
        <v>-363709.27</v>
      </c>
      <c r="J8" s="212">
        <v>80581.525999999954</v>
      </c>
      <c r="K8" s="213">
        <v>-0.22159999999999999</v>
      </c>
    </row>
    <row r="9" spans="1:11" s="105" customFormat="1" ht="15" customHeight="1">
      <c r="B9" s="216" t="s">
        <v>100</v>
      </c>
      <c r="C9" s="185">
        <v>-864863.45400000003</v>
      </c>
      <c r="D9" s="214">
        <v>-835284.74300000002</v>
      </c>
      <c r="E9" s="214">
        <v>-29578.71100000001</v>
      </c>
      <c r="F9" s="215">
        <v>3.5400000000000001E-2</v>
      </c>
      <c r="G9" s="93"/>
      <c r="H9" s="185">
        <v>-188316.40100000007</v>
      </c>
      <c r="I9" s="214">
        <v>-244045.93099999998</v>
      </c>
      <c r="J9" s="214">
        <v>55729.529999999912</v>
      </c>
      <c r="K9" s="215">
        <v>-0.22839999999999999</v>
      </c>
    </row>
    <row r="10" spans="1:11" s="105" customFormat="1" ht="15" customHeight="1">
      <c r="B10" s="100" t="s">
        <v>101</v>
      </c>
      <c r="C10" s="185">
        <v>-231176.49</v>
      </c>
      <c r="D10" s="214">
        <v>-230944.41399999999</v>
      </c>
      <c r="E10" s="214">
        <v>-232.07600000000093</v>
      </c>
      <c r="F10" s="215">
        <v>1E-3</v>
      </c>
      <c r="G10" s="93"/>
      <c r="H10" s="185">
        <v>-37485.245999999985</v>
      </c>
      <c r="I10" s="214">
        <v>-29340.531999999977</v>
      </c>
      <c r="J10" s="214">
        <v>-8144.7140000000072</v>
      </c>
      <c r="K10" s="215">
        <v>0.27760000000000001</v>
      </c>
    </row>
    <row r="11" spans="1:11" s="105" customFormat="1" ht="15" customHeight="1">
      <c r="B11" s="216" t="s">
        <v>102</v>
      </c>
      <c r="C11" s="185">
        <v>-141539.68700000001</v>
      </c>
      <c r="D11" s="214">
        <v>-196848.788</v>
      </c>
      <c r="E11" s="214">
        <v>55309.100999999995</v>
      </c>
      <c r="F11" s="215">
        <v>-0.28100000000000003</v>
      </c>
      <c r="G11" s="93"/>
      <c r="H11" s="185">
        <v>-25406.072</v>
      </c>
      <c r="I11" s="214">
        <v>-45056.037000000011</v>
      </c>
      <c r="J11" s="214">
        <v>19649.965000000011</v>
      </c>
      <c r="K11" s="215">
        <v>-0.43609999999999999</v>
      </c>
    </row>
    <row r="12" spans="1:11" s="105" customFormat="1" ht="15" customHeight="1">
      <c r="B12" s="100" t="s">
        <v>103</v>
      </c>
      <c r="C12" s="185">
        <v>-136866.008</v>
      </c>
      <c r="D12" s="214">
        <v>-158127.30600000001</v>
      </c>
      <c r="E12" s="214">
        <v>21261.29800000001</v>
      </c>
      <c r="F12" s="215">
        <v>-0.13450000000000001</v>
      </c>
      <c r="G12" s="93"/>
      <c r="H12" s="185">
        <v>-31920.025000000009</v>
      </c>
      <c r="I12" s="214">
        <v>-45266.770000000019</v>
      </c>
      <c r="J12" s="214">
        <v>13346.74500000001</v>
      </c>
      <c r="K12" s="215">
        <v>-0.29480000000000001</v>
      </c>
    </row>
    <row r="13" spans="1:11" s="105" customFormat="1" ht="15" customHeight="1">
      <c r="B13" s="211" t="s">
        <v>104</v>
      </c>
      <c r="C13" s="198">
        <v>1210956.5579999997</v>
      </c>
      <c r="D13" s="212">
        <v>1349629.1089999997</v>
      </c>
      <c r="E13" s="212">
        <v>-138672.55099999998</v>
      </c>
      <c r="F13" s="213">
        <v>-0.1027</v>
      </c>
      <c r="G13" s="93"/>
      <c r="H13" s="198">
        <v>354809.15699999966</v>
      </c>
      <c r="I13" s="212">
        <v>319093.72799999977</v>
      </c>
      <c r="J13" s="212">
        <v>35715.428999999887</v>
      </c>
      <c r="K13" s="213">
        <v>0.1119</v>
      </c>
    </row>
    <row r="14" spans="1:11" s="105" customFormat="1" ht="15" customHeight="1">
      <c r="B14" s="100" t="s">
        <v>105</v>
      </c>
      <c r="C14" s="185">
        <v>25539.315999999999</v>
      </c>
      <c r="D14" s="214">
        <v>17610.861000000001</v>
      </c>
      <c r="E14" s="214">
        <v>7928.4549999999981</v>
      </c>
      <c r="F14" s="215">
        <v>0.45019999999999999</v>
      </c>
      <c r="G14" s="93"/>
      <c r="H14" s="185">
        <v>10297.910999999998</v>
      </c>
      <c r="I14" s="214">
        <v>6400.1270000000004</v>
      </c>
      <c r="J14" s="214">
        <v>3897.7839999999978</v>
      </c>
      <c r="K14" s="215">
        <v>0.60899999999999999</v>
      </c>
    </row>
    <row r="15" spans="1:11" s="105" customFormat="1" ht="15" customHeight="1">
      <c r="B15" s="216" t="s">
        <v>106</v>
      </c>
      <c r="C15" s="185">
        <v>-137226.74799999999</v>
      </c>
      <c r="D15" s="214">
        <v>-129604.95600000001</v>
      </c>
      <c r="E15" s="214">
        <v>-7621.7919999999867</v>
      </c>
      <c r="F15" s="215">
        <v>5.8799999999999998E-2</v>
      </c>
      <c r="G15" s="93"/>
      <c r="H15" s="185">
        <v>-35778.761999999988</v>
      </c>
      <c r="I15" s="214">
        <v>-31643.427000000011</v>
      </c>
      <c r="J15" s="214">
        <v>-4135.3349999999773</v>
      </c>
      <c r="K15" s="215">
        <v>0.13070000000000001</v>
      </c>
    </row>
    <row r="16" spans="1:11" s="105" customFormat="1" ht="15" customHeight="1">
      <c r="B16" s="100" t="s">
        <v>107</v>
      </c>
      <c r="C16" s="185">
        <v>-190593.334</v>
      </c>
      <c r="D16" s="214">
        <v>-184143.14</v>
      </c>
      <c r="E16" s="214">
        <v>-6450.1939999999886</v>
      </c>
      <c r="F16" s="215">
        <v>3.5000000000000003E-2</v>
      </c>
      <c r="G16" s="93"/>
      <c r="H16" s="185">
        <v>-52408.475999999995</v>
      </c>
      <c r="I16" s="214">
        <v>-49989.051000000007</v>
      </c>
      <c r="J16" s="214">
        <v>-2419.4249999999884</v>
      </c>
      <c r="K16" s="215">
        <v>4.8399999999999999E-2</v>
      </c>
    </row>
    <row r="17" spans="2:12" s="105" customFormat="1" ht="15" customHeight="1">
      <c r="B17" s="211" t="s">
        <v>222</v>
      </c>
      <c r="C17" s="198">
        <v>908675.7919999999</v>
      </c>
      <c r="D17" s="212">
        <v>1053491.8739999998</v>
      </c>
      <c r="E17" s="212">
        <v>-144816.08199999994</v>
      </c>
      <c r="F17" s="213">
        <v>-0.13750000000000001</v>
      </c>
      <c r="G17" s="68"/>
      <c r="H17" s="198">
        <v>276919.82999999973</v>
      </c>
      <c r="I17" s="212">
        <v>243861.37699999972</v>
      </c>
      <c r="J17" s="212">
        <v>33058.453000000009</v>
      </c>
      <c r="K17" s="213">
        <v>0.1356</v>
      </c>
    </row>
    <row r="18" spans="2:12" s="105" customFormat="1" ht="15" customHeight="1">
      <c r="B18" s="100" t="s">
        <v>108</v>
      </c>
      <c r="C18" s="185">
        <v>-229957.019</v>
      </c>
      <c r="D18" s="214">
        <v>-236627.38699999999</v>
      </c>
      <c r="E18" s="214">
        <v>6670.3679999999877</v>
      </c>
      <c r="F18" s="215">
        <v>-2.8199999999999999E-2</v>
      </c>
      <c r="G18" s="93"/>
      <c r="H18" s="185">
        <v>-54240.421000000002</v>
      </c>
      <c r="I18" s="214">
        <v>-62748.108999999997</v>
      </c>
      <c r="J18" s="214">
        <v>8507.6879999999946</v>
      </c>
      <c r="K18" s="215">
        <v>-0.1356</v>
      </c>
    </row>
    <row r="19" spans="2:12" s="105" customFormat="1" ht="15" customHeight="1">
      <c r="B19" s="216" t="s">
        <v>251</v>
      </c>
      <c r="C19" s="185">
        <v>-697806.44099999999</v>
      </c>
      <c r="D19" s="214">
        <v>-280762.652</v>
      </c>
      <c r="E19" s="214">
        <v>-417043.78899999999</v>
      </c>
      <c r="F19" s="215">
        <v>1.4854000000000001</v>
      </c>
      <c r="G19" s="93"/>
      <c r="H19" s="185">
        <v>-1980.170999999973</v>
      </c>
      <c r="I19" s="214">
        <v>-2151.7440000000061</v>
      </c>
      <c r="J19" s="214">
        <v>171.57300000003306</v>
      </c>
      <c r="K19" s="215">
        <v>-7.9699999999999993E-2</v>
      </c>
    </row>
    <row r="20" spans="2:12" s="105" customFormat="1" ht="15" customHeight="1">
      <c r="B20" s="100" t="s">
        <v>252</v>
      </c>
      <c r="C20" s="185">
        <v>-15167.707</v>
      </c>
      <c r="D20" s="214">
        <v>-10047</v>
      </c>
      <c r="E20" s="214">
        <v>-5120.7070000000003</v>
      </c>
      <c r="F20" s="215">
        <v>0.50970000000000004</v>
      </c>
      <c r="G20" s="93"/>
      <c r="H20" s="185">
        <v>4161.3330000000005</v>
      </c>
      <c r="I20" s="214">
        <v>-5244.6959999999999</v>
      </c>
      <c r="J20" s="214">
        <v>9406.0290000000005</v>
      </c>
      <c r="K20" s="215">
        <v>-1.7934000000000001</v>
      </c>
    </row>
    <row r="21" spans="2:12" s="105" customFormat="1" ht="15" customHeight="1">
      <c r="B21" s="211" t="s">
        <v>221</v>
      </c>
      <c r="C21" s="198">
        <v>-34255.375000000065</v>
      </c>
      <c r="D21" s="212">
        <v>526054.83499999985</v>
      </c>
      <c r="E21" s="212">
        <v>-560310.21</v>
      </c>
      <c r="F21" s="213">
        <v>-1.0650999999999999</v>
      </c>
      <c r="G21" s="93"/>
      <c r="H21" s="198">
        <v>224860.57099999976</v>
      </c>
      <c r="I21" s="212">
        <v>173716.82799999972</v>
      </c>
      <c r="J21" s="212">
        <v>51143.743000000046</v>
      </c>
      <c r="K21" s="213">
        <v>0.2944</v>
      </c>
    </row>
    <row r="22" spans="2:12" s="105" customFormat="1" ht="15" customHeight="1">
      <c r="B22" s="106" t="s">
        <v>109</v>
      </c>
      <c r="C22" s="185">
        <v>-112434.77399999999</v>
      </c>
      <c r="D22" s="214">
        <v>-150893.00300000003</v>
      </c>
      <c r="E22" s="214">
        <v>38458.229000000036</v>
      </c>
      <c r="F22" s="215">
        <v>-0.25490000000000002</v>
      </c>
      <c r="G22" s="93"/>
      <c r="H22" s="185">
        <v>-23395.942999999988</v>
      </c>
      <c r="I22" s="214">
        <v>-42922.32</v>
      </c>
      <c r="J22" s="214">
        <v>19526.377000000011</v>
      </c>
      <c r="K22" s="215">
        <v>-0.45490000000000003</v>
      </c>
    </row>
    <row r="23" spans="2:12" s="105" customFormat="1" ht="15" customHeight="1">
      <c r="B23" s="216" t="s">
        <v>110</v>
      </c>
      <c r="C23" s="185">
        <v>36160.46</v>
      </c>
      <c r="D23" s="214">
        <v>27399.275000000001</v>
      </c>
      <c r="E23" s="214">
        <v>8761.1849999999977</v>
      </c>
      <c r="F23" s="215">
        <v>0.31979999999999997</v>
      </c>
      <c r="G23" s="93"/>
      <c r="H23" s="185">
        <v>3513.2279999999992</v>
      </c>
      <c r="I23" s="214">
        <v>15705.064000000002</v>
      </c>
      <c r="J23" s="214">
        <v>-12191.836000000003</v>
      </c>
      <c r="K23" s="215">
        <v>-0.77629999999999999</v>
      </c>
    </row>
    <row r="24" spans="2:12" s="105" customFormat="1" ht="15" customHeight="1">
      <c r="B24" s="100" t="s">
        <v>111</v>
      </c>
      <c r="C24" s="185">
        <v>-127408.77099999999</v>
      </c>
      <c r="D24" s="214">
        <v>-164897.9</v>
      </c>
      <c r="E24" s="214">
        <v>37489.129000000001</v>
      </c>
      <c r="F24" s="215">
        <v>-0.2273</v>
      </c>
      <c r="G24" s="93"/>
      <c r="H24" s="185">
        <v>-13260.852999999988</v>
      </c>
      <c r="I24" s="214">
        <v>-55093.107999999993</v>
      </c>
      <c r="J24" s="214">
        <v>41832.255000000005</v>
      </c>
      <c r="K24" s="215">
        <v>-0.75929999999999997</v>
      </c>
    </row>
    <row r="25" spans="2:12" s="105" customFormat="1" ht="15" customHeight="1">
      <c r="B25" s="216" t="s">
        <v>112</v>
      </c>
      <c r="C25" s="185">
        <v>2085.768</v>
      </c>
      <c r="D25" s="214">
        <v>-2982.268</v>
      </c>
      <c r="E25" s="214">
        <v>5068.0360000000001</v>
      </c>
      <c r="F25" s="215">
        <v>-1.6994</v>
      </c>
      <c r="G25" s="93"/>
      <c r="H25" s="185">
        <v>1299.9659999999999</v>
      </c>
      <c r="I25" s="214">
        <v>604.32099999999991</v>
      </c>
      <c r="J25" s="214">
        <v>695.64499999999998</v>
      </c>
      <c r="K25" s="215">
        <v>1.1511</v>
      </c>
    </row>
    <row r="26" spans="2:12" s="105" customFormat="1" ht="15" customHeight="1">
      <c r="B26" s="100" t="s">
        <v>113</v>
      </c>
      <c r="C26" s="185">
        <v>-23272.231</v>
      </c>
      <c r="D26" s="214">
        <v>-10412.11</v>
      </c>
      <c r="E26" s="214">
        <v>-12860.120999999999</v>
      </c>
      <c r="F26" s="215">
        <v>1.2351000000000001</v>
      </c>
      <c r="G26" s="93"/>
      <c r="H26" s="185">
        <v>-14948.284</v>
      </c>
      <c r="I26" s="214">
        <v>-4138.5970000000007</v>
      </c>
      <c r="J26" s="214">
        <v>-10809.686999999998</v>
      </c>
      <c r="K26" s="215">
        <v>2.6118999999999999</v>
      </c>
    </row>
    <row r="27" spans="2:12" s="105" customFormat="1" ht="15" customHeight="1">
      <c r="B27" s="211" t="s">
        <v>114</v>
      </c>
      <c r="C27" s="198">
        <v>12998.207</v>
      </c>
      <c r="D27" s="212">
        <v>2159.29</v>
      </c>
      <c r="E27" s="212">
        <v>10838.917000000001</v>
      </c>
      <c r="F27" s="213" t="s">
        <v>259</v>
      </c>
      <c r="G27" s="93"/>
      <c r="H27" s="198">
        <v>10509.535</v>
      </c>
      <c r="I27" s="212">
        <v>-273.09299999999996</v>
      </c>
      <c r="J27" s="212">
        <v>10782.628000000001</v>
      </c>
      <c r="K27" s="213" t="s">
        <v>259</v>
      </c>
      <c r="L27" s="92"/>
    </row>
    <row r="28" spans="2:12" s="105" customFormat="1" ht="15" customHeight="1">
      <c r="B28" s="100" t="s">
        <v>206</v>
      </c>
      <c r="C28" s="185">
        <v>104.777</v>
      </c>
      <c r="D28" s="214">
        <v>262.512</v>
      </c>
      <c r="E28" s="214">
        <v>-157.73500000000001</v>
      </c>
      <c r="F28" s="215">
        <v>-0.60089999999999999</v>
      </c>
      <c r="G28" s="93"/>
      <c r="H28" s="185">
        <v>10.286000000000001</v>
      </c>
      <c r="I28" s="214">
        <v>5.0999999999987722E-2</v>
      </c>
      <c r="J28" s="214">
        <v>10.235000000000014</v>
      </c>
      <c r="K28" s="215" t="s">
        <v>259</v>
      </c>
    </row>
    <row r="29" spans="2:12" s="105" customFormat="1" ht="15" customHeight="1">
      <c r="B29" s="216" t="s">
        <v>207</v>
      </c>
      <c r="C29" s="185">
        <v>9384.0380000000005</v>
      </c>
      <c r="D29" s="214">
        <v>1530.6890000000001</v>
      </c>
      <c r="E29" s="214">
        <v>7853.3490000000002</v>
      </c>
      <c r="F29" s="215" t="s">
        <v>259</v>
      </c>
      <c r="G29" s="93"/>
      <c r="H29" s="185">
        <v>9384.0380000000005</v>
      </c>
      <c r="I29" s="214">
        <v>0</v>
      </c>
      <c r="J29" s="214">
        <v>9384.0380000000005</v>
      </c>
      <c r="K29" s="215" t="s">
        <v>259</v>
      </c>
    </row>
    <row r="30" spans="2:12" s="105" customFormat="1" ht="15" customHeight="1">
      <c r="B30" s="100" t="s">
        <v>115</v>
      </c>
      <c r="C30" s="185">
        <v>3509.3919999999998</v>
      </c>
      <c r="D30" s="214">
        <v>366.089</v>
      </c>
      <c r="E30" s="214">
        <v>3143.3029999999999</v>
      </c>
      <c r="F30" s="215" t="s">
        <v>259</v>
      </c>
      <c r="G30" s="93"/>
      <c r="H30" s="185">
        <v>1115.2109999999998</v>
      </c>
      <c r="I30" s="214">
        <v>-273.14399999999995</v>
      </c>
      <c r="J30" s="214">
        <v>1388.3549999999998</v>
      </c>
      <c r="K30" s="215" t="s">
        <v>259</v>
      </c>
    </row>
    <row r="31" spans="2:12" s="105" customFormat="1" ht="15" customHeight="1">
      <c r="B31" s="211" t="s">
        <v>116</v>
      </c>
      <c r="C31" s="198">
        <v>-133691.94200000007</v>
      </c>
      <c r="D31" s="212">
        <v>377321.1219999998</v>
      </c>
      <c r="E31" s="212">
        <v>-511013.0639999999</v>
      </c>
      <c r="F31" s="213">
        <v>-1.3543000000000001</v>
      </c>
      <c r="G31" s="93"/>
      <c r="H31" s="198">
        <v>211974.16299999977</v>
      </c>
      <c r="I31" s="212">
        <v>130521.41499999972</v>
      </c>
      <c r="J31" s="212">
        <v>81452.748000000051</v>
      </c>
      <c r="K31" s="213">
        <v>0.62409999999999999</v>
      </c>
    </row>
    <row r="32" spans="2:12" s="105" customFormat="1" ht="15" customHeight="1">
      <c r="B32" s="216" t="s">
        <v>117</v>
      </c>
      <c r="C32" s="185">
        <v>81305.107000000004</v>
      </c>
      <c r="D32" s="214">
        <v>-61227.904000000002</v>
      </c>
      <c r="E32" s="214">
        <v>142533.011</v>
      </c>
      <c r="F32" s="215">
        <v>-2.3279000000000001</v>
      </c>
      <c r="G32" s="93"/>
      <c r="H32" s="185">
        <v>-24656.93299999999</v>
      </c>
      <c r="I32" s="214">
        <v>-34083.165999999997</v>
      </c>
      <c r="J32" s="214">
        <v>9426.2330000000075</v>
      </c>
      <c r="K32" s="215">
        <v>-0.27660000000000001</v>
      </c>
    </row>
    <row r="33" spans="2:12" s="105" customFormat="1" ht="10.5" customHeight="1" thickBot="1">
      <c r="B33" s="217"/>
      <c r="C33" s="218"/>
      <c r="D33" s="218"/>
      <c r="E33" s="218"/>
      <c r="F33" s="219"/>
      <c r="G33" s="93"/>
      <c r="H33" s="218"/>
      <c r="I33" s="218"/>
      <c r="J33" s="218"/>
      <c r="K33" s="219"/>
    </row>
    <row r="34" spans="2:12" s="105" customFormat="1" ht="15" customHeight="1" thickBot="1">
      <c r="B34" s="220" t="s">
        <v>118</v>
      </c>
      <c r="C34" s="221">
        <v>-52386.835000000065</v>
      </c>
      <c r="D34" s="221">
        <v>316093.21799999982</v>
      </c>
      <c r="E34" s="221">
        <v>-368480.0529999999</v>
      </c>
      <c r="F34" s="222">
        <v>-0.35170000000000001</v>
      </c>
      <c r="G34" s="97"/>
      <c r="H34" s="221">
        <v>187317.22999999978</v>
      </c>
      <c r="I34" s="221">
        <v>96438.24899999972</v>
      </c>
      <c r="J34" s="221">
        <v>90878.981000000058</v>
      </c>
      <c r="K34" s="222">
        <v>-0.35170000000000001</v>
      </c>
    </row>
    <row r="35" spans="2:12" s="105" customFormat="1" ht="15" customHeight="1">
      <c r="B35" s="223" t="s">
        <v>119</v>
      </c>
      <c r="C35" s="198">
        <v>-50860.313000000002</v>
      </c>
      <c r="D35" s="224">
        <v>296153.60499999998</v>
      </c>
      <c r="E35" s="224">
        <v>-347013.91800000001</v>
      </c>
      <c r="F35" s="96">
        <v>-1.1717</v>
      </c>
      <c r="G35" s="99"/>
      <c r="H35" s="198">
        <v>175193.21799999999</v>
      </c>
      <c r="I35" s="224">
        <v>89930.69299999997</v>
      </c>
      <c r="J35" s="224">
        <v>85262.525000000023</v>
      </c>
      <c r="K35" s="96">
        <v>0.94810000000000005</v>
      </c>
    </row>
    <row r="36" spans="2:12" s="105" customFormat="1" ht="15" customHeight="1">
      <c r="B36" s="225" t="s">
        <v>120</v>
      </c>
      <c r="C36" s="185">
        <v>-1526.5219999999999</v>
      </c>
      <c r="D36" s="214">
        <v>19939.613000000001</v>
      </c>
      <c r="E36" s="214">
        <v>-21466.135000000002</v>
      </c>
      <c r="F36" s="215">
        <v>-1.0766</v>
      </c>
      <c r="G36" s="93"/>
      <c r="H36" s="185">
        <v>12124.011999999999</v>
      </c>
      <c r="I36" s="214">
        <v>6507.5560000000005</v>
      </c>
      <c r="J36" s="214">
        <v>5616.4559999999983</v>
      </c>
      <c r="K36" s="215">
        <v>0.86309999999999998</v>
      </c>
    </row>
    <row r="37" spans="2:12" s="105" customFormat="1" ht="10.5" customHeight="1">
      <c r="B37" s="226"/>
      <c r="C37" s="227"/>
      <c r="D37" s="228"/>
      <c r="E37" s="228"/>
      <c r="F37" s="121"/>
      <c r="G37" s="92"/>
      <c r="H37" s="227"/>
      <c r="I37" s="228"/>
      <c r="J37" s="228"/>
      <c r="K37" s="121"/>
    </row>
    <row r="38" spans="2:12" s="102" customFormat="1" ht="15" customHeight="1">
      <c r="B38" s="211" t="s">
        <v>121</v>
      </c>
      <c r="C38" s="229">
        <v>-0.73533099006543268</v>
      </c>
      <c r="D38" s="230">
        <v>4.2817456427391054</v>
      </c>
      <c r="E38" s="230">
        <v>-5.017076632804538</v>
      </c>
      <c r="F38" s="213">
        <v>-1.1717</v>
      </c>
      <c r="G38" s="92"/>
      <c r="H38" s="229">
        <v>2.532918003172516</v>
      </c>
      <c r="I38" s="230">
        <v>1.300204847755468</v>
      </c>
      <c r="J38" s="230">
        <v>1.2327131554170481</v>
      </c>
      <c r="K38" s="213">
        <v>0.94810000000000005</v>
      </c>
    </row>
    <row r="39" spans="2:12" s="105" customFormat="1" ht="7.5" customHeight="1">
      <c r="B39" s="106"/>
      <c r="C39" s="107"/>
      <c r="D39" s="107"/>
      <c r="E39" s="107"/>
      <c r="F39" s="96"/>
      <c r="G39" s="92"/>
      <c r="H39" s="109"/>
      <c r="I39" s="109"/>
      <c r="J39" s="109"/>
      <c r="K39" s="108"/>
    </row>
    <row r="40" spans="2:12" s="102" customFormat="1" ht="10.5" customHeight="1">
      <c r="B40" s="366" t="s">
        <v>273</v>
      </c>
      <c r="C40" s="366"/>
      <c r="D40" s="366"/>
      <c r="E40" s="366"/>
      <c r="F40" s="366"/>
      <c r="G40" s="61"/>
      <c r="H40" s="61"/>
      <c r="I40" s="61"/>
      <c r="J40" s="61"/>
      <c r="K40" s="61"/>
    </row>
    <row r="41" spans="2:12" s="102" customFormat="1" ht="15" customHeight="1">
      <c r="B41" s="101"/>
      <c r="C41" s="100"/>
      <c r="D41" s="100"/>
      <c r="E41" s="100"/>
      <c r="F41" s="100"/>
      <c r="G41" s="61"/>
      <c r="H41" s="101"/>
      <c r="I41" s="101"/>
      <c r="J41" s="101"/>
      <c r="K41" s="101"/>
      <c r="L41" s="61"/>
    </row>
  </sheetData>
  <mergeCells count="3">
    <mergeCell ref="C2:F2"/>
    <mergeCell ref="H2:K2"/>
    <mergeCell ref="B40:F4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&amp;C&amp;"Arial"&amp;8&amp;K000000INTERNAL&amp;1#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93"/>
  <sheetViews>
    <sheetView showGridLines="0" topLeftCell="A55" workbookViewId="0">
      <selection activeCell="B34" sqref="B34"/>
    </sheetView>
  </sheetViews>
  <sheetFormatPr baseColWidth="10" defaultColWidth="9.140625" defaultRowHeight="15"/>
  <cols>
    <col min="1" max="1" width="9.140625" style="3"/>
    <col min="2" max="2" width="47.85546875" style="3" bestFit="1" customWidth="1"/>
    <col min="3" max="3" width="2.140625" style="3" customWidth="1"/>
    <col min="4" max="4" width="19" style="3" bestFit="1" customWidth="1"/>
    <col min="5" max="5" width="9.140625" style="3"/>
    <col min="6" max="6" width="11.140625" style="3" customWidth="1"/>
    <col min="7" max="7" width="51.28515625" style="21" bestFit="1" customWidth="1"/>
    <col min="8" max="8" width="1.140625" style="21" customWidth="1"/>
    <col min="9" max="9" width="15.5703125" style="21" customWidth="1"/>
    <col min="10" max="10" width="0.85546875" style="21" customWidth="1"/>
    <col min="11" max="11" width="13.5703125" style="21" customWidth="1"/>
    <col min="12" max="12" width="15.7109375" style="3" customWidth="1"/>
    <col min="13" max="13" width="12.85546875" style="3" bestFit="1" customWidth="1"/>
    <col min="14" max="15" width="9.140625" style="3"/>
    <col min="16" max="16" width="12.28515625" style="3" customWidth="1"/>
    <col min="17" max="16384" width="9.140625" style="3"/>
  </cols>
  <sheetData>
    <row r="1" spans="2:14">
      <c r="I1" s="41" t="s">
        <v>66</v>
      </c>
      <c r="J1" s="3"/>
      <c r="K1" s="3"/>
    </row>
    <row r="2" spans="2:14">
      <c r="I2" s="3" t="s">
        <v>29</v>
      </c>
      <c r="J2" s="3"/>
      <c r="K2" s="29">
        <v>4442</v>
      </c>
      <c r="L2" s="43"/>
    </row>
    <row r="3" spans="2:14">
      <c r="I3" s="3" t="s">
        <v>30</v>
      </c>
      <c r="J3" s="3"/>
      <c r="K3" s="29">
        <v>5075</v>
      </c>
      <c r="L3" s="43"/>
      <c r="M3" s="29"/>
      <c r="N3" s="43"/>
    </row>
    <row r="4" spans="2:14">
      <c r="I4" s="3" t="s">
        <v>31</v>
      </c>
      <c r="J4" s="3"/>
      <c r="K4" s="29">
        <v>2536</v>
      </c>
      <c r="L4" s="43"/>
      <c r="M4" s="29"/>
      <c r="N4" s="43"/>
    </row>
    <row r="5" spans="2:14">
      <c r="I5" s="3" t="s">
        <v>36</v>
      </c>
      <c r="J5" s="3"/>
      <c r="K5" s="29">
        <f>2671+1200</f>
        <v>3871</v>
      </c>
      <c r="L5" s="43"/>
      <c r="M5" s="29"/>
      <c r="N5" s="43"/>
    </row>
    <row r="6" spans="2:14">
      <c r="I6" s="3"/>
      <c r="K6" s="29">
        <f>SUM(K2:K5)</f>
        <v>15924</v>
      </c>
      <c r="L6" s="44"/>
      <c r="M6" s="29"/>
      <c r="N6" s="44"/>
    </row>
    <row r="8" spans="2:14">
      <c r="I8" s="41" t="s">
        <v>67</v>
      </c>
      <c r="L8" s="29">
        <v>2555</v>
      </c>
    </row>
    <row r="9" spans="2:14">
      <c r="I9" s="3" t="s">
        <v>29</v>
      </c>
      <c r="K9" s="43"/>
      <c r="L9" s="29">
        <v>669</v>
      </c>
      <c r="M9" s="42">
        <f>+K2-L9</f>
        <v>3773</v>
      </c>
    </row>
    <row r="10" spans="2:14">
      <c r="I10" s="3" t="s">
        <v>30</v>
      </c>
      <c r="K10" s="43"/>
      <c r="L10" s="29">
        <v>891</v>
      </c>
      <c r="M10" s="42">
        <f>+K3-L10</f>
        <v>4184</v>
      </c>
    </row>
    <row r="11" spans="2:14">
      <c r="I11" s="3" t="s">
        <v>31</v>
      </c>
      <c r="K11" s="43"/>
      <c r="L11" s="29">
        <v>431</v>
      </c>
      <c r="M11" s="42">
        <f>+K4-L11</f>
        <v>2105</v>
      </c>
    </row>
    <row r="12" spans="2:14">
      <c r="I12" s="3" t="s">
        <v>36</v>
      </c>
      <c r="K12" s="43"/>
      <c r="L12" s="29">
        <v>564</v>
      </c>
      <c r="M12" s="42">
        <f>+K5-L12</f>
        <v>3307</v>
      </c>
    </row>
    <row r="13" spans="2:14">
      <c r="B13" s="3" t="s">
        <v>7</v>
      </c>
      <c r="K13" s="44"/>
      <c r="L13" s="29">
        <f>SUM(L9:L12)</f>
        <v>2555</v>
      </c>
      <c r="M13" s="29">
        <f>SUM(M9:M12)</f>
        <v>13369</v>
      </c>
    </row>
    <row r="14" spans="2:14">
      <c r="B14" s="3" t="s">
        <v>8</v>
      </c>
    </row>
    <row r="15" spans="2:14">
      <c r="I15" s="41"/>
    </row>
    <row r="16" spans="2:14">
      <c r="B16" s="18" t="s">
        <v>76</v>
      </c>
      <c r="C16" s="19"/>
      <c r="D16" s="19"/>
      <c r="I16" s="3"/>
      <c r="M16" s="42"/>
    </row>
    <row r="17" spans="2:14">
      <c r="I17" s="3"/>
      <c r="M17" s="42"/>
    </row>
    <row r="18" spans="2:14" ht="15.75">
      <c r="D18" s="25" t="s">
        <v>21</v>
      </c>
      <c r="I18" s="3"/>
      <c r="M18" s="42"/>
    </row>
    <row r="19" spans="2:14">
      <c r="B19" s="4" t="s">
        <v>2</v>
      </c>
      <c r="I19" s="45"/>
      <c r="J19" s="45"/>
      <c r="K19" s="45"/>
      <c r="L19" s="46"/>
      <c r="M19" s="47"/>
      <c r="N19" s="46"/>
    </row>
    <row r="20" spans="2:14">
      <c r="B20" s="3" t="s">
        <v>35</v>
      </c>
      <c r="D20" s="29">
        <v>19758</v>
      </c>
      <c r="I20" s="41" t="s">
        <v>62</v>
      </c>
      <c r="M20" s="29"/>
    </row>
    <row r="21" spans="2:14" hidden="1">
      <c r="B21" s="3" t="s">
        <v>23</v>
      </c>
      <c r="D21" s="29">
        <v>0</v>
      </c>
    </row>
    <row r="22" spans="2:14" hidden="1">
      <c r="B22" s="3" t="s">
        <v>24</v>
      </c>
      <c r="D22" s="29">
        <v>0</v>
      </c>
    </row>
    <row r="23" spans="2:14" hidden="1">
      <c r="B23" s="3" t="s">
        <v>34</v>
      </c>
      <c r="D23" s="29">
        <v>0</v>
      </c>
    </row>
    <row r="24" spans="2:14" ht="15.75" thickBot="1">
      <c r="B24" s="6" t="s">
        <v>28</v>
      </c>
      <c r="D24" s="30">
        <f>SUM(D20:D23)</f>
        <v>19758</v>
      </c>
      <c r="I24" s="3" t="s">
        <v>25</v>
      </c>
      <c r="M24" s="29">
        <v>9077.6698606803984</v>
      </c>
      <c r="N24" s="43">
        <f>+M24/M27</f>
        <v>0.51683213419599316</v>
      </c>
    </row>
    <row r="25" spans="2:14" ht="15.75" thickTop="1">
      <c r="I25" s="3" t="s">
        <v>26</v>
      </c>
      <c r="M25" s="29">
        <v>8379.1941171820145</v>
      </c>
      <c r="N25" s="43">
        <f>+M25/M27</f>
        <v>0.47706480240966781</v>
      </c>
    </row>
    <row r="26" spans="2:14">
      <c r="B26" s="4" t="s">
        <v>3</v>
      </c>
      <c r="I26" s="3" t="s">
        <v>61</v>
      </c>
      <c r="M26" s="29">
        <v>107.19456273515013</v>
      </c>
      <c r="N26" s="43">
        <f>+M26/M27</f>
        <v>6.1030633943391062E-3</v>
      </c>
    </row>
    <row r="27" spans="2:14">
      <c r="B27" s="3" t="s">
        <v>25</v>
      </c>
      <c r="D27" s="29">
        <f>+M37</f>
        <v>7279.6698606803984</v>
      </c>
      <c r="I27" s="3"/>
      <c r="M27" s="29">
        <f>SUM(M24:M26)</f>
        <v>17564.058540597562</v>
      </c>
      <c r="N27" s="44">
        <f>SUM(N24:N26)</f>
        <v>1</v>
      </c>
    </row>
    <row r="28" spans="2:14">
      <c r="B28" s="3" t="s">
        <v>26</v>
      </c>
      <c r="D28" s="29">
        <f>+M38</f>
        <v>7272.1941171820145</v>
      </c>
    </row>
    <row r="29" spans="2:14">
      <c r="B29" s="3" t="s">
        <v>61</v>
      </c>
      <c r="D29" s="29">
        <f>+M39</f>
        <v>89.194562735150129</v>
      </c>
      <c r="I29" s="41" t="s">
        <v>63</v>
      </c>
      <c r="M29" s="29">
        <v>2923</v>
      </c>
    </row>
    <row r="30" spans="2:14" ht="15.75" hidden="1">
      <c r="B30" s="3" t="s">
        <v>27</v>
      </c>
      <c r="D30" s="29">
        <v>1</v>
      </c>
      <c r="I30" s="20" t="s">
        <v>64</v>
      </c>
    </row>
    <row r="31" spans="2:14" ht="15.75" thickBot="1">
      <c r="B31" s="6" t="s">
        <v>28</v>
      </c>
      <c r="D31" s="30">
        <f>SUM(D27:D30)-1</f>
        <v>14641.058540597563</v>
      </c>
      <c r="I31" s="3" t="s">
        <v>25</v>
      </c>
      <c r="L31" s="43"/>
      <c r="M31" s="29">
        <f>2475-677</f>
        <v>1798</v>
      </c>
    </row>
    <row r="32" spans="2:14" ht="15.75" thickTop="1">
      <c r="I32" s="3" t="s">
        <v>26</v>
      </c>
      <c r="L32" s="43"/>
      <c r="M32" s="29">
        <f>2075-968</f>
        <v>1107</v>
      </c>
    </row>
    <row r="33" spans="2:13">
      <c r="B33" s="4" t="s">
        <v>22</v>
      </c>
      <c r="C33" s="1"/>
      <c r="D33" s="2"/>
      <c r="I33" s="3" t="s">
        <v>61</v>
      </c>
      <c r="L33" s="43"/>
      <c r="M33" s="29">
        <f>23-5</f>
        <v>18</v>
      </c>
    </row>
    <row r="34" spans="2:13">
      <c r="B34" s="3" t="s">
        <v>76</v>
      </c>
      <c r="C34" s="1"/>
      <c r="D34" s="2" t="e">
        <f>+#REF!</f>
        <v>#REF!</v>
      </c>
      <c r="L34" s="44"/>
      <c r="M34" s="29">
        <f>SUM(M31:M33)</f>
        <v>2923</v>
      </c>
    </row>
    <row r="36" spans="2:13">
      <c r="B36" s="18" t="s">
        <v>14</v>
      </c>
      <c r="C36" s="19"/>
      <c r="D36" s="19"/>
      <c r="I36" s="41" t="s">
        <v>65</v>
      </c>
    </row>
    <row r="37" spans="2:13">
      <c r="I37" s="3" t="s">
        <v>25</v>
      </c>
      <c r="M37" s="42">
        <f>+M24-M31</f>
        <v>7279.6698606803984</v>
      </c>
    </row>
    <row r="38" spans="2:13" ht="15.75">
      <c r="D38" s="25" t="s">
        <v>21</v>
      </c>
      <c r="I38" s="3" t="s">
        <v>26</v>
      </c>
      <c r="M38" s="42">
        <f>+M25-M32</f>
        <v>7272.1941171820145</v>
      </c>
    </row>
    <row r="39" spans="2:13">
      <c r="B39" s="4" t="s">
        <v>2</v>
      </c>
      <c r="I39" s="3" t="s">
        <v>61</v>
      </c>
      <c r="M39" s="42">
        <f>+M26-M33</f>
        <v>89.194562735150129</v>
      </c>
    </row>
    <row r="40" spans="2:13">
      <c r="B40" s="3" t="s">
        <v>29</v>
      </c>
      <c r="D40" s="29">
        <f>+M9</f>
        <v>3773</v>
      </c>
      <c r="M40" s="42">
        <f>SUM(M37:M39)</f>
        <v>14641.058540597563</v>
      </c>
    </row>
    <row r="41" spans="2:13">
      <c r="B41" s="3" t="s">
        <v>30</v>
      </c>
      <c r="D41" s="29">
        <f>+M10</f>
        <v>4184</v>
      </c>
    </row>
    <row r="42" spans="2:13">
      <c r="B42" s="3" t="s">
        <v>31</v>
      </c>
      <c r="D42" s="29">
        <f>+M11</f>
        <v>2105</v>
      </c>
    </row>
    <row r="43" spans="2:13">
      <c r="B43" s="3" t="s">
        <v>36</v>
      </c>
      <c r="D43" s="29">
        <f>+M12</f>
        <v>3307</v>
      </c>
    </row>
    <row r="44" spans="2:13" ht="15.75" thickBot="1">
      <c r="B44" s="6" t="s">
        <v>28</v>
      </c>
      <c r="D44" s="30">
        <f>SUM(D40:D43)</f>
        <v>13369</v>
      </c>
    </row>
    <row r="45" spans="2:13" ht="15.75" thickTop="1"/>
    <row r="46" spans="2:13">
      <c r="B46" s="4" t="s">
        <v>33</v>
      </c>
    </row>
    <row r="47" spans="2:13">
      <c r="B47" s="3" t="s">
        <v>29</v>
      </c>
      <c r="D47" s="29">
        <v>1634</v>
      </c>
    </row>
    <row r="48" spans="2:13">
      <c r="B48" s="3" t="s">
        <v>30</v>
      </c>
      <c r="D48" s="29">
        <v>142</v>
      </c>
    </row>
    <row r="49" spans="2:16">
      <c r="B49" s="3" t="s">
        <v>31</v>
      </c>
      <c r="D49" s="29">
        <v>13</v>
      </c>
    </row>
    <row r="50" spans="2:16">
      <c r="B50" s="3" t="s">
        <v>32</v>
      </c>
      <c r="D50" s="29">
        <v>37</v>
      </c>
      <c r="F50" s="3" t="s">
        <v>60</v>
      </c>
    </row>
    <row r="51" spans="2:16" ht="15.75" thickBot="1">
      <c r="B51" s="6" t="s">
        <v>28</v>
      </c>
      <c r="D51" s="30">
        <f>SUM(D47:D50)</f>
        <v>1826</v>
      </c>
    </row>
    <row r="52" spans="2:16" ht="15.75" thickTop="1"/>
    <row r="53" spans="2:16">
      <c r="B53" s="4" t="s">
        <v>22</v>
      </c>
      <c r="C53" s="1"/>
      <c r="D53" s="2"/>
      <c r="L53" s="3" t="s">
        <v>69</v>
      </c>
    </row>
    <row r="54" spans="2:16">
      <c r="B54" s="1" t="s">
        <v>14</v>
      </c>
      <c r="C54" s="1"/>
      <c r="D54" s="2" t="e">
        <f>+#REF!</f>
        <v>#REF!</v>
      </c>
      <c r="G54" s="6"/>
      <c r="H54" s="3"/>
      <c r="I54" s="3"/>
      <c r="L54" s="3" t="s">
        <v>70</v>
      </c>
      <c r="M54" s="29">
        <v>1451</v>
      </c>
    </row>
    <row r="55" spans="2:16" ht="15.75">
      <c r="G55" s="3"/>
      <c r="H55" s="3"/>
      <c r="I55" s="25" t="s">
        <v>21</v>
      </c>
      <c r="L55" s="3" t="s">
        <v>74</v>
      </c>
      <c r="M55" s="29">
        <v>411</v>
      </c>
    </row>
    <row r="56" spans="2:16">
      <c r="G56" s="3" t="s">
        <v>37</v>
      </c>
      <c r="H56" s="3"/>
      <c r="I56" s="29">
        <v>111</v>
      </c>
      <c r="L56" s="3" t="s">
        <v>73</v>
      </c>
      <c r="M56" s="29">
        <f>+M54-M55</f>
        <v>1040</v>
      </c>
    </row>
    <row r="57" spans="2:16">
      <c r="G57" s="3" t="s">
        <v>38</v>
      </c>
      <c r="H57" s="3"/>
      <c r="I57" s="29">
        <v>6352</v>
      </c>
      <c r="L57" s="3" t="s">
        <v>71</v>
      </c>
      <c r="M57" s="29">
        <v>6125</v>
      </c>
    </row>
    <row r="58" spans="2:16" ht="15.75">
      <c r="G58" s="3" t="s">
        <v>40</v>
      </c>
      <c r="H58" s="3"/>
      <c r="I58" s="29">
        <v>14641</v>
      </c>
      <c r="L58" s="3" t="s">
        <v>59</v>
      </c>
      <c r="M58" s="49">
        <f>+M57-M56</f>
        <v>5085</v>
      </c>
    </row>
    <row r="59" spans="2:16">
      <c r="G59" s="3" t="s">
        <v>39</v>
      </c>
      <c r="H59" s="3"/>
      <c r="I59" s="29">
        <v>19758</v>
      </c>
    </row>
    <row r="60" spans="2:16">
      <c r="G60" s="3"/>
      <c r="H60" s="3"/>
      <c r="I60" s="29"/>
    </row>
    <row r="61" spans="2:16">
      <c r="G61" s="3"/>
      <c r="H61" s="3"/>
      <c r="I61" s="3"/>
    </row>
    <row r="62" spans="2:16" ht="15.75">
      <c r="G62" s="6" t="s">
        <v>41</v>
      </c>
      <c r="H62" s="3"/>
      <c r="I62" s="25" t="s">
        <v>21</v>
      </c>
      <c r="O62" s="29">
        <v>2923</v>
      </c>
      <c r="P62" s="3" t="s">
        <v>59</v>
      </c>
    </row>
    <row r="63" spans="2:16">
      <c r="G63" s="3" t="s">
        <v>25</v>
      </c>
      <c r="H63" s="3"/>
      <c r="I63" s="29">
        <f>+D27</f>
        <v>7279.6698606803984</v>
      </c>
      <c r="L63" s="29">
        <v>9078</v>
      </c>
      <c r="M63" s="43"/>
      <c r="O63" s="29">
        <f>2475-677</f>
        <v>1798</v>
      </c>
      <c r="P63" s="42">
        <f>+L63-O63</f>
        <v>7280</v>
      </c>
    </row>
    <row r="64" spans="2:16">
      <c r="G64" s="3" t="s">
        <v>26</v>
      </c>
      <c r="H64" s="3"/>
      <c r="I64" s="29">
        <f>+D28</f>
        <v>7272.1941171820145</v>
      </c>
      <c r="L64" s="29">
        <v>8379</v>
      </c>
      <c r="M64" s="43"/>
      <c r="O64" s="29">
        <f>2075-968</f>
        <v>1107</v>
      </c>
      <c r="P64" s="42">
        <f>+L64-O64</f>
        <v>7272</v>
      </c>
    </row>
    <row r="65" spans="2:17">
      <c r="G65" s="3" t="s">
        <v>72</v>
      </c>
      <c r="H65" s="3"/>
      <c r="I65" s="29">
        <f>+D29</f>
        <v>89.194562735150129</v>
      </c>
      <c r="L65" s="29">
        <v>107</v>
      </c>
      <c r="M65" s="43"/>
      <c r="O65" s="29">
        <f>23-5</f>
        <v>18</v>
      </c>
      <c r="P65" s="42">
        <f>+L65-O65</f>
        <v>89</v>
      </c>
    </row>
    <row r="66" spans="2:17" ht="16.5" thickBot="1">
      <c r="G66" s="6" t="s">
        <v>28</v>
      </c>
      <c r="H66" s="3"/>
      <c r="I66" s="30">
        <f>SUM(I63:I65)</f>
        <v>14641.058540597563</v>
      </c>
      <c r="L66" s="48">
        <f>SUM(L63:L65)</f>
        <v>17564</v>
      </c>
      <c r="M66" s="44"/>
      <c r="O66" s="29">
        <f>SUM(O63:O65)</f>
        <v>2923</v>
      </c>
      <c r="P66" s="48">
        <f>+L66-O66</f>
        <v>14641</v>
      </c>
      <c r="Q66" s="42">
        <f>+L66-P66-O66</f>
        <v>0</v>
      </c>
    </row>
    <row r="67" spans="2:17" ht="15.75" thickTop="1"/>
    <row r="69" spans="2:17" ht="15.75">
      <c r="G69" s="3"/>
      <c r="H69" s="3"/>
      <c r="I69" s="367" t="s">
        <v>21</v>
      </c>
      <c r="J69" s="367"/>
      <c r="K69" s="367"/>
    </row>
    <row r="70" spans="2:17" ht="12" customHeight="1">
      <c r="G70" s="22" t="s">
        <v>44</v>
      </c>
      <c r="H70" s="3"/>
      <c r="I70" s="26" t="s">
        <v>42</v>
      </c>
      <c r="J70" s="28"/>
      <c r="K70" s="27" t="s">
        <v>43</v>
      </c>
      <c r="O70" s="29">
        <v>3931</v>
      </c>
      <c r="P70" s="3" t="s">
        <v>59</v>
      </c>
    </row>
    <row r="71" spans="2:17">
      <c r="G71" s="3" t="s">
        <v>45</v>
      </c>
      <c r="H71" s="3"/>
      <c r="I71" s="29">
        <f>+P71</f>
        <v>15325</v>
      </c>
      <c r="J71" s="3"/>
      <c r="K71" s="23">
        <f>+I71/$I$74</f>
        <v>0.77563518574754531</v>
      </c>
      <c r="L71" s="29">
        <v>18516</v>
      </c>
      <c r="M71" s="43"/>
      <c r="O71" s="29">
        <f>4850-1659</f>
        <v>3191</v>
      </c>
      <c r="P71" s="42">
        <f>+L71-O71</f>
        <v>15325</v>
      </c>
    </row>
    <row r="72" spans="2:17">
      <c r="G72" s="3" t="s">
        <v>46</v>
      </c>
      <c r="H72" s="3"/>
      <c r="I72" s="29">
        <f>+P72</f>
        <v>3739</v>
      </c>
      <c r="J72" s="3"/>
      <c r="K72" s="23">
        <f>+I72/$I$74</f>
        <v>0.18923980159935216</v>
      </c>
      <c r="L72" s="29">
        <v>4321</v>
      </c>
      <c r="M72" s="43"/>
      <c r="O72" s="29">
        <f>882-300</f>
        <v>582</v>
      </c>
      <c r="P72" s="42">
        <f>+L72-O72</f>
        <v>3739</v>
      </c>
    </row>
    <row r="73" spans="2:17">
      <c r="G73" s="3" t="s">
        <v>47</v>
      </c>
      <c r="H73" s="3"/>
      <c r="I73" s="29">
        <f>+P73</f>
        <v>694</v>
      </c>
      <c r="J73" s="3"/>
      <c r="K73" s="23">
        <f>+I73/$I$74</f>
        <v>3.5125012653102541E-2</v>
      </c>
      <c r="L73" s="29">
        <v>852</v>
      </c>
      <c r="M73" s="43"/>
      <c r="O73" s="29">
        <v>158</v>
      </c>
      <c r="P73" s="42">
        <f>+L73-O73</f>
        <v>694</v>
      </c>
    </row>
    <row r="74" spans="2:17" ht="16.5" thickBot="1">
      <c r="G74" s="5" t="s">
        <v>48</v>
      </c>
      <c r="H74" s="3"/>
      <c r="I74" s="30">
        <f>SUM(I71:I73)</f>
        <v>19758</v>
      </c>
      <c r="J74" s="3"/>
      <c r="K74" s="24">
        <f>SUM(K71:K73)</f>
        <v>1</v>
      </c>
      <c r="L74" s="48">
        <f>SUM(L71:L73)</f>
        <v>23689</v>
      </c>
      <c r="M74" s="44"/>
      <c r="O74" s="29">
        <f>SUM(O71:O73)</f>
        <v>3931</v>
      </c>
      <c r="P74" s="48">
        <f>+L74-O74</f>
        <v>19758</v>
      </c>
      <c r="Q74" s="42">
        <f>+L74-P74-O74</f>
        <v>0</v>
      </c>
    </row>
    <row r="75" spans="2:17" ht="15.75" thickTop="1"/>
    <row r="77" spans="2:17" ht="15.75">
      <c r="D77" s="25" t="s">
        <v>21</v>
      </c>
    </row>
    <row r="78" spans="2:17">
      <c r="B78" s="4" t="s">
        <v>2</v>
      </c>
      <c r="G78" s="3"/>
      <c r="H78" s="3"/>
      <c r="I78" s="29">
        <v>2555</v>
      </c>
      <c r="J78" s="3" t="s">
        <v>59</v>
      </c>
    </row>
    <row r="79" spans="2:17">
      <c r="B79" s="3" t="s">
        <v>29</v>
      </c>
      <c r="D79" s="29">
        <f>+K79</f>
        <v>3773</v>
      </c>
      <c r="F79" s="29">
        <v>4442</v>
      </c>
      <c r="G79" s="50"/>
      <c r="H79" s="3"/>
      <c r="I79" s="29">
        <f>+L9</f>
        <v>669</v>
      </c>
      <c r="J79" s="42">
        <f>+F79-I79</f>
        <v>3773</v>
      </c>
      <c r="K79" s="29">
        <f>+F79-I79</f>
        <v>3773</v>
      </c>
    </row>
    <row r="80" spans="2:17">
      <c r="B80" s="3" t="s">
        <v>30</v>
      </c>
      <c r="D80" s="29">
        <f>+K80</f>
        <v>4184</v>
      </c>
      <c r="F80" s="29">
        <v>5075</v>
      </c>
      <c r="G80" s="50"/>
      <c r="H80" s="3"/>
      <c r="I80" s="29">
        <f>+L10</f>
        <v>891</v>
      </c>
      <c r="J80" s="42">
        <f>+F80-I80</f>
        <v>4184</v>
      </c>
      <c r="K80" s="29">
        <f>+F80-I80</f>
        <v>4184</v>
      </c>
    </row>
    <row r="81" spans="2:12">
      <c r="B81" s="3" t="s">
        <v>31</v>
      </c>
      <c r="D81" s="29">
        <f>+K81</f>
        <v>2105</v>
      </c>
      <c r="F81" s="29">
        <v>2536</v>
      </c>
      <c r="G81" s="50"/>
      <c r="H81" s="3"/>
      <c r="I81" s="29">
        <f>+L11</f>
        <v>431</v>
      </c>
      <c r="J81" s="42">
        <f>+F81-I81</f>
        <v>2105</v>
      </c>
      <c r="K81" s="29">
        <f>+F81-I81</f>
        <v>2105</v>
      </c>
    </row>
    <row r="82" spans="2:12" ht="15.75">
      <c r="B82" s="3" t="s">
        <v>75</v>
      </c>
      <c r="D82" s="29">
        <f>+K82</f>
        <v>3307</v>
      </c>
      <c r="F82" s="29">
        <v>3871</v>
      </c>
      <c r="G82" s="50"/>
      <c r="H82" s="3"/>
      <c r="I82" s="29">
        <f>+L12</f>
        <v>564</v>
      </c>
      <c r="J82" s="48">
        <f>+F82-I82</f>
        <v>3307</v>
      </c>
      <c r="K82" s="29">
        <f>+F82-I82</f>
        <v>3307</v>
      </c>
    </row>
    <row r="83" spans="2:12" ht="16.5" thickBot="1">
      <c r="B83" s="6" t="s">
        <v>28</v>
      </c>
      <c r="D83" s="30">
        <f>SUM(D79:D82)</f>
        <v>13369</v>
      </c>
      <c r="F83" s="48">
        <f>SUM(F79:F82)</f>
        <v>15924</v>
      </c>
      <c r="G83" s="51"/>
      <c r="I83" s="48">
        <f>SUM(I79:I82)</f>
        <v>2555</v>
      </c>
      <c r="K83" s="48">
        <f>+F83-I83</f>
        <v>13369</v>
      </c>
      <c r="L83" s="42">
        <f>+F83-K83-I83</f>
        <v>0</v>
      </c>
    </row>
    <row r="84" spans="2:12" ht="15.75" thickTop="1"/>
    <row r="85" spans="2:12">
      <c r="B85" s="4" t="s">
        <v>33</v>
      </c>
    </row>
    <row r="86" spans="2:12">
      <c r="B86" s="3" t="s">
        <v>29</v>
      </c>
      <c r="D86" s="29">
        <v>1634</v>
      </c>
    </row>
    <row r="87" spans="2:12">
      <c r="B87" s="3" t="s">
        <v>30</v>
      </c>
      <c r="D87" s="29">
        <v>142</v>
      </c>
    </row>
    <row r="88" spans="2:12">
      <c r="B88" s="3" t="s">
        <v>31</v>
      </c>
      <c r="D88" s="29">
        <v>13</v>
      </c>
    </row>
    <row r="89" spans="2:12">
      <c r="B89" s="3" t="s">
        <v>32</v>
      </c>
      <c r="D89" s="29">
        <v>37</v>
      </c>
      <c r="F89" s="3" t="s">
        <v>68</v>
      </c>
    </row>
    <row r="90" spans="2:12" ht="15.75" thickBot="1">
      <c r="B90" s="6" t="s">
        <v>28</v>
      </c>
      <c r="D90" s="30">
        <f>SUM(D86:D89)</f>
        <v>1826</v>
      </c>
    </row>
    <row r="91" spans="2:12" ht="15.75" thickTop="1"/>
    <row r="92" spans="2:12" ht="15.75">
      <c r="B92" s="20"/>
      <c r="C92" s="20"/>
      <c r="D92" s="49"/>
    </row>
    <row r="93" spans="2:12" ht="15.75">
      <c r="B93" s="20"/>
      <c r="C93" s="20"/>
      <c r="D93" s="20"/>
    </row>
  </sheetData>
  <mergeCells count="1">
    <mergeCell ref="I69:K69"/>
  </mergeCells>
  <pageMargins left="0.75" right="0.75" top="1" bottom="1" header="0.5" footer="0.5"/>
  <pageSetup orientation="portrait" r:id="rId1"/>
  <headerFooter alignWithMargins="0">
    <oddHeader>&amp;C&amp;"Arial"&amp;8&amp;K000000INTERNAL&amp;1#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C5"/>
  <sheetViews>
    <sheetView topLeftCell="A16" workbookViewId="0">
      <selection activeCell="B30" sqref="B30"/>
    </sheetView>
  </sheetViews>
  <sheetFormatPr baseColWidth="10" defaultColWidth="9.140625" defaultRowHeight="15"/>
  <cols>
    <col min="1" max="1" width="9.140625" style="3"/>
    <col min="2" max="2" width="51.42578125" style="3" bestFit="1" customWidth="1"/>
    <col min="3" max="3" width="24.42578125" style="3" bestFit="1" customWidth="1"/>
    <col min="4" max="16384" width="9.140625" style="3"/>
  </cols>
  <sheetData>
    <row r="2" spans="2:3" ht="15.75">
      <c r="B2" s="13" t="s">
        <v>13</v>
      </c>
      <c r="C2" s="13" t="s">
        <v>12</v>
      </c>
    </row>
    <row r="3" spans="2:3">
      <c r="B3" s="3" t="s">
        <v>9</v>
      </c>
      <c r="C3" s="2">
        <v>335</v>
      </c>
    </row>
    <row r="4" spans="2:3">
      <c r="B4" s="3" t="s">
        <v>10</v>
      </c>
      <c r="C4" s="2">
        <v>335</v>
      </c>
    </row>
    <row r="5" spans="2:3">
      <c r="B5" s="3" t="s">
        <v>11</v>
      </c>
      <c r="C5" s="2">
        <v>364</v>
      </c>
    </row>
  </sheetData>
  <pageMargins left="0.75" right="0.75" top="1" bottom="1" header="0.5" footer="0.5"/>
  <pageSetup paperSize="9" orientation="portrait" r:id="rId1"/>
  <headerFooter alignWithMargins="0">
    <oddHeader>&amp;C&amp;"Arial"&amp;8&amp;K000000INTERNAL&amp;1#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A1:K30"/>
  <sheetViews>
    <sheetView showGridLines="0" zoomScaleNormal="100" workbookViewId="0">
      <selection activeCell="B2" sqref="B2"/>
    </sheetView>
  </sheetViews>
  <sheetFormatPr baseColWidth="10" defaultColWidth="9.140625" defaultRowHeight="11.25"/>
  <cols>
    <col min="1" max="1" width="4" style="7" customWidth="1"/>
    <col min="2" max="2" width="42.7109375" style="7" customWidth="1"/>
    <col min="3" max="5" width="10" style="7" customWidth="1"/>
    <col min="6" max="6" width="8.7109375" style="54" customWidth="1"/>
    <col min="7" max="7" width="1.7109375" style="31" customWidth="1"/>
    <col min="8" max="10" width="10" style="7" customWidth="1"/>
    <col min="11" max="11" width="8.7109375" style="54" customWidth="1"/>
    <col min="12" max="16384" width="9.140625" style="7"/>
  </cols>
  <sheetData>
    <row r="1" spans="1:11">
      <c r="A1" s="123"/>
      <c r="D1" s="110"/>
      <c r="I1" s="110"/>
    </row>
    <row r="2" spans="1:11" ht="15.75" customHeight="1" thickBot="1">
      <c r="B2" s="65"/>
      <c r="C2" s="358" t="str">
        <f>+'Energy Sales Revenues'!C2:H2</f>
        <v>Cumulative Figures</v>
      </c>
      <c r="D2" s="358"/>
      <c r="E2" s="358"/>
      <c r="F2" s="358"/>
      <c r="H2" s="358" t="s">
        <v>242</v>
      </c>
      <c r="I2" s="358"/>
      <c r="J2" s="358"/>
      <c r="K2" s="358"/>
    </row>
    <row r="3" spans="1:11" ht="23.25" thickBot="1">
      <c r="B3" s="231" t="s">
        <v>223</v>
      </c>
      <c r="C3" s="206" t="str">
        <f>+'Generation Business'!C4</f>
        <v>Dec-20</v>
      </c>
      <c r="D3" s="206" t="str">
        <f>+'Generation Business'!D4</f>
        <v>Dec-19</v>
      </c>
      <c r="E3" s="206" t="s">
        <v>94</v>
      </c>
      <c r="F3" s="232" t="s">
        <v>95</v>
      </c>
      <c r="H3" s="206" t="str">
        <f>+'Energy Sales Revenues'!C25</f>
        <v>Q4 2020</v>
      </c>
      <c r="I3" s="206" t="str">
        <f>+'Energy Sales Revenues'!D25</f>
        <v>Q4 2019</v>
      </c>
      <c r="J3" s="206" t="s">
        <v>94</v>
      </c>
      <c r="K3" s="232" t="s">
        <v>95</v>
      </c>
    </row>
    <row r="4" spans="1:11" ht="10.5" customHeight="1">
      <c r="B4" s="31"/>
      <c r="C4" s="173"/>
      <c r="D4" s="173"/>
      <c r="E4" s="173"/>
      <c r="F4" s="112"/>
      <c r="H4" s="173"/>
      <c r="I4" s="173"/>
      <c r="J4" s="173"/>
      <c r="K4" s="112"/>
    </row>
    <row r="5" spans="1:11" ht="15" customHeight="1">
      <c r="B5" s="233" t="s">
        <v>170</v>
      </c>
      <c r="C5" s="185">
        <v>1577422.263</v>
      </c>
      <c r="D5" s="214">
        <v>1726611.5079999999</v>
      </c>
      <c r="E5" s="214">
        <v>-149189.24499999988</v>
      </c>
      <c r="F5" s="215">
        <v>-8.6400000000000005E-2</v>
      </c>
      <c r="G5" s="59"/>
      <c r="H5" s="185">
        <v>392227.1810000001</v>
      </c>
      <c r="I5" s="214">
        <v>411073.16599999997</v>
      </c>
      <c r="J5" s="214">
        <v>-18845.98499999987</v>
      </c>
      <c r="K5" s="215">
        <v>-4.58E-2</v>
      </c>
    </row>
    <row r="6" spans="1:11" ht="15" customHeight="1">
      <c r="B6" s="59" t="s">
        <v>171</v>
      </c>
      <c r="C6" s="185">
        <v>1382068.22</v>
      </c>
      <c r="D6" s="214">
        <v>1412871.7379999999</v>
      </c>
      <c r="E6" s="214">
        <v>-30803.517999999924</v>
      </c>
      <c r="F6" s="215">
        <v>-2.18E-2</v>
      </c>
      <c r="G6" s="59"/>
      <c r="H6" s="185">
        <v>329624.31099999999</v>
      </c>
      <c r="I6" s="214">
        <v>361188.33599999989</v>
      </c>
      <c r="J6" s="214">
        <v>-31564.024999999907</v>
      </c>
      <c r="K6" s="215">
        <v>-8.7400000000000005E-2</v>
      </c>
    </row>
    <row r="7" spans="1:11" ht="15" customHeight="1">
      <c r="B7" s="233" t="s">
        <v>123</v>
      </c>
      <c r="C7" s="185">
        <v>-374088.28600000002</v>
      </c>
      <c r="D7" s="214">
        <v>-368648.886</v>
      </c>
      <c r="E7" s="214">
        <v>-5439.4000000000233</v>
      </c>
      <c r="F7" s="215">
        <v>1.4800000000000001E-2</v>
      </c>
      <c r="G7" s="59"/>
      <c r="H7" s="185">
        <v>-83914.591000000015</v>
      </c>
      <c r="I7" s="214">
        <v>-89458.504000000015</v>
      </c>
      <c r="J7" s="214">
        <v>5543.9130000000005</v>
      </c>
      <c r="K7" s="215">
        <v>-6.2E-2</v>
      </c>
    </row>
    <row r="8" spans="1:11" ht="15" customHeight="1">
      <c r="B8" s="234" t="s">
        <v>224</v>
      </c>
      <c r="C8" s="198">
        <v>2585402.1970000002</v>
      </c>
      <c r="D8" s="212">
        <v>2770834.36</v>
      </c>
      <c r="E8" s="212">
        <v>-185432.16299999971</v>
      </c>
      <c r="F8" s="213">
        <v>-6.6900000000000001E-2</v>
      </c>
      <c r="G8" s="115"/>
      <c r="H8" s="198">
        <v>637936.90100000007</v>
      </c>
      <c r="I8" s="212">
        <v>682802.99799999991</v>
      </c>
      <c r="J8" s="212">
        <v>-44866.096999999834</v>
      </c>
      <c r="K8" s="213">
        <v>-6.5699999999999995E-2</v>
      </c>
    </row>
    <row r="9" spans="1:11" ht="10.5" customHeight="1">
      <c r="B9" s="113"/>
      <c r="C9" s="114"/>
      <c r="D9" s="114"/>
      <c r="E9" s="114"/>
      <c r="F9" s="94"/>
      <c r="G9" s="59"/>
      <c r="H9" s="114"/>
      <c r="I9" s="114"/>
      <c r="J9" s="114"/>
      <c r="K9" s="94"/>
    </row>
    <row r="10" spans="1:11" ht="15" customHeight="1">
      <c r="B10" s="233" t="s">
        <v>173</v>
      </c>
      <c r="C10" s="185">
        <v>-616852.30799999996</v>
      </c>
      <c r="D10" s="214">
        <v>-678187.60900000005</v>
      </c>
      <c r="E10" s="214">
        <v>61335.301000000094</v>
      </c>
      <c r="F10" s="215">
        <v>-9.0399999999999994E-2</v>
      </c>
      <c r="G10" s="59"/>
      <c r="H10" s="185">
        <v>-103454.72599999997</v>
      </c>
      <c r="I10" s="214">
        <v>-166814.88900000008</v>
      </c>
      <c r="J10" s="214">
        <v>63360.163000000117</v>
      </c>
      <c r="K10" s="215">
        <v>-0.37980000000000003</v>
      </c>
    </row>
    <row r="11" spans="1:11" ht="15" customHeight="1">
      <c r="B11" s="59" t="s">
        <v>172</v>
      </c>
      <c r="C11" s="185">
        <v>-1116324.483</v>
      </c>
      <c r="D11" s="214">
        <v>-1114936.281</v>
      </c>
      <c r="E11" s="214">
        <v>-1388.2020000000484</v>
      </c>
      <c r="F11" s="215">
        <v>1.1999999999999999E-3</v>
      </c>
      <c r="G11" s="59"/>
      <c r="H11" s="185">
        <v>-261863.21499999997</v>
      </c>
      <c r="I11" s="214">
        <v>-283756.29200000002</v>
      </c>
      <c r="J11" s="214">
        <v>21893.077000000048</v>
      </c>
      <c r="K11" s="215">
        <v>-7.7200000000000005E-2</v>
      </c>
    </row>
    <row r="12" spans="1:11" ht="15" customHeight="1">
      <c r="B12" s="233" t="s">
        <v>123</v>
      </c>
      <c r="C12" s="185">
        <v>358731.152</v>
      </c>
      <c r="D12" s="214">
        <v>371918.63900000002</v>
      </c>
      <c r="E12" s="214">
        <v>-13187.487000000023</v>
      </c>
      <c r="F12" s="215">
        <v>-3.5499999999999997E-2</v>
      </c>
      <c r="G12" s="59"/>
      <c r="H12" s="185">
        <v>82190.196999999986</v>
      </c>
      <c r="I12" s="214">
        <v>86861.911000000022</v>
      </c>
      <c r="J12" s="214">
        <v>-4671.7140000000363</v>
      </c>
      <c r="K12" s="215">
        <v>-5.3800000000000001E-2</v>
      </c>
    </row>
    <row r="13" spans="1:11" ht="15" customHeight="1">
      <c r="B13" s="234" t="s">
        <v>225</v>
      </c>
      <c r="C13" s="198">
        <v>-1374445.639</v>
      </c>
      <c r="D13" s="212">
        <v>-1421205.2510000002</v>
      </c>
      <c r="E13" s="212">
        <v>46759.612000000197</v>
      </c>
      <c r="F13" s="213">
        <v>-3.2899999999999999E-2</v>
      </c>
      <c r="G13" s="115"/>
      <c r="H13" s="198">
        <v>-283127.74399999995</v>
      </c>
      <c r="I13" s="212">
        <v>-363709.27000000008</v>
      </c>
      <c r="J13" s="212">
        <v>80581.526000000129</v>
      </c>
      <c r="K13" s="213">
        <v>-0.22159999999999999</v>
      </c>
    </row>
    <row r="14" spans="1:11" ht="10.5" customHeight="1">
      <c r="B14" s="113"/>
      <c r="C14" s="116"/>
      <c r="D14" s="116"/>
      <c r="E14" s="116"/>
      <c r="F14" s="117"/>
      <c r="G14" s="59"/>
      <c r="H14" s="116"/>
      <c r="I14" s="116"/>
      <c r="J14" s="116"/>
      <c r="K14" s="117"/>
    </row>
    <row r="15" spans="1:11" ht="15" customHeight="1">
      <c r="B15" s="59" t="s">
        <v>124</v>
      </c>
      <c r="C15" s="185">
        <v>-49982.747000000003</v>
      </c>
      <c r="D15" s="214">
        <v>-53984.103999999999</v>
      </c>
      <c r="E15" s="214">
        <v>4001.3569999999963</v>
      </c>
      <c r="F15" s="215">
        <v>-7.4099999999999999E-2</v>
      </c>
      <c r="G15" s="59"/>
      <c r="H15" s="185">
        <v>-8965.7700000000041</v>
      </c>
      <c r="I15" s="214">
        <v>-11102.731999999996</v>
      </c>
      <c r="J15" s="214">
        <v>2136.9619999999923</v>
      </c>
      <c r="K15" s="215">
        <v>-0.1925</v>
      </c>
    </row>
    <row r="16" spans="1:11" ht="15" customHeight="1">
      <c r="B16" s="233" t="s">
        <v>125</v>
      </c>
      <c r="C16" s="185">
        <v>-121366.276</v>
      </c>
      <c r="D16" s="214">
        <v>-120522.841</v>
      </c>
      <c r="E16" s="214">
        <v>-843.43499999999767</v>
      </c>
      <c r="F16" s="215">
        <v>7.0000000000000001E-3</v>
      </c>
      <c r="G16" s="59"/>
      <c r="H16" s="185">
        <v>-34556.774999999994</v>
      </c>
      <c r="I16" s="214">
        <v>-34921.03</v>
      </c>
      <c r="J16" s="214">
        <v>364.25500000000466</v>
      </c>
      <c r="K16" s="215">
        <v>-1.04E-2</v>
      </c>
    </row>
    <row r="17" spans="2:11" ht="15" customHeight="1">
      <c r="B17" s="234" t="s">
        <v>126</v>
      </c>
      <c r="C17" s="198">
        <v>-171349.02299999999</v>
      </c>
      <c r="D17" s="212">
        <v>-174506.94500000001</v>
      </c>
      <c r="E17" s="212">
        <v>3157.9220000000205</v>
      </c>
      <c r="F17" s="213">
        <v>-1.8100000000000002E-2</v>
      </c>
      <c r="G17" s="115"/>
      <c r="H17" s="198">
        <v>-43522.544999999998</v>
      </c>
      <c r="I17" s="212">
        <v>-46023.761999999995</v>
      </c>
      <c r="J17" s="212">
        <v>2501.2169999999969</v>
      </c>
      <c r="K17" s="213">
        <v>-5.4300000000000001E-2</v>
      </c>
    </row>
    <row r="18" spans="2:11" ht="15" customHeight="1">
      <c r="B18" s="59" t="s">
        <v>127</v>
      </c>
      <c r="C18" s="185">
        <v>-27691.415000000001</v>
      </c>
      <c r="D18" s="214">
        <v>-26104.754000000001</v>
      </c>
      <c r="E18" s="214">
        <v>-1586.6610000000001</v>
      </c>
      <c r="F18" s="215">
        <v>6.08E-2</v>
      </c>
      <c r="G18" s="59"/>
      <c r="H18" s="185">
        <v>-7732.7250000000022</v>
      </c>
      <c r="I18" s="214">
        <v>-6027.7010000000009</v>
      </c>
      <c r="J18" s="214">
        <v>-1705.0240000000013</v>
      </c>
      <c r="K18" s="215">
        <v>0.28289999999999998</v>
      </c>
    </row>
    <row r="19" spans="2:11" ht="15" customHeight="1">
      <c r="B19" s="233" t="s">
        <v>128</v>
      </c>
      <c r="C19" s="185">
        <v>-79580.558999999994</v>
      </c>
      <c r="D19" s="214">
        <v>-70678.240999999995</v>
      </c>
      <c r="E19" s="214">
        <v>-8902.3179999999993</v>
      </c>
      <c r="F19" s="215">
        <v>0.126</v>
      </c>
      <c r="G19" s="59"/>
      <c r="H19" s="185">
        <v>-19599.397999999994</v>
      </c>
      <c r="I19" s="214">
        <v>-14201.045999999995</v>
      </c>
      <c r="J19" s="214">
        <v>-5398.351999999999</v>
      </c>
      <c r="K19" s="215">
        <v>0.38009999999999999</v>
      </c>
    </row>
    <row r="20" spans="2:11" ht="15" customHeight="1">
      <c r="B20" s="234" t="s">
        <v>129</v>
      </c>
      <c r="C20" s="198">
        <v>-107271.97399999999</v>
      </c>
      <c r="D20" s="212">
        <v>-96782.994999999995</v>
      </c>
      <c r="E20" s="212">
        <v>-10488.978999999992</v>
      </c>
      <c r="F20" s="213">
        <v>0.1084</v>
      </c>
      <c r="G20" s="115"/>
      <c r="H20" s="198">
        <v>-27332.122999999996</v>
      </c>
      <c r="I20" s="212">
        <v>-20228.746999999996</v>
      </c>
      <c r="J20" s="212">
        <v>-7103.3760000000002</v>
      </c>
      <c r="K20" s="213">
        <v>0.35120000000000001</v>
      </c>
    </row>
    <row r="21" spans="2:11" ht="15" customHeight="1">
      <c r="B21" s="233" t="s">
        <v>123</v>
      </c>
      <c r="C21" s="185">
        <v>-23659.769</v>
      </c>
      <c r="D21" s="214">
        <v>-24847.294999999998</v>
      </c>
      <c r="E21" s="214">
        <v>1187.525999999998</v>
      </c>
      <c r="F21" s="215">
        <v>-4.7800000000000002E-2</v>
      </c>
      <c r="G21" s="59"/>
      <c r="H21" s="185">
        <v>-7034.6589999999997</v>
      </c>
      <c r="I21" s="214">
        <v>-8979.8419999999987</v>
      </c>
      <c r="J21" s="214">
        <v>1945.1829999999991</v>
      </c>
      <c r="K21" s="215">
        <v>-0.21659999999999999</v>
      </c>
    </row>
    <row r="22" spans="2:11" ht="10.5" customHeight="1">
      <c r="B22" s="119"/>
      <c r="C22" s="120"/>
      <c r="D22" s="120"/>
      <c r="E22" s="120"/>
      <c r="F22" s="121"/>
      <c r="G22" s="59"/>
      <c r="H22" s="120"/>
      <c r="I22" s="120"/>
      <c r="J22" s="120"/>
      <c r="K22" s="121"/>
    </row>
    <row r="23" spans="2:11" ht="15" customHeight="1">
      <c r="B23" s="118" t="s">
        <v>122</v>
      </c>
      <c r="C23" s="116"/>
      <c r="D23" s="116"/>
      <c r="E23" s="116"/>
      <c r="F23" s="117"/>
      <c r="G23" s="59"/>
      <c r="H23" s="116"/>
      <c r="I23" s="116"/>
      <c r="J23" s="116"/>
      <c r="K23" s="117"/>
    </row>
    <row r="24" spans="2:11" ht="15" customHeight="1">
      <c r="B24" s="234" t="s">
        <v>174</v>
      </c>
      <c r="C24" s="198">
        <v>789220.93200000003</v>
      </c>
      <c r="D24" s="212">
        <v>873916.95399999991</v>
      </c>
      <c r="E24" s="212">
        <v>-84696.021999999881</v>
      </c>
      <c r="F24" s="213">
        <v>-9.69E-2</v>
      </c>
      <c r="G24" s="115"/>
      <c r="H24" s="198">
        <v>245249.91000000015</v>
      </c>
      <c r="I24" s="212">
        <v>198234.5149999999</v>
      </c>
      <c r="J24" s="212">
        <v>47015.395000000251</v>
      </c>
      <c r="K24" s="213">
        <v>0.23719999999999999</v>
      </c>
    </row>
    <row r="25" spans="2:11" ht="15" customHeight="1">
      <c r="B25" s="234" t="s">
        <v>175</v>
      </c>
      <c r="C25" s="198">
        <v>158471.76299999998</v>
      </c>
      <c r="D25" s="212">
        <v>201152.46199999994</v>
      </c>
      <c r="E25" s="212">
        <v>-42680.698999999964</v>
      </c>
      <c r="F25" s="213">
        <v>-0.2122</v>
      </c>
      <c r="G25" s="115"/>
      <c r="H25" s="198">
        <v>40428.973000000027</v>
      </c>
      <c r="I25" s="212">
        <v>57203.296999999882</v>
      </c>
      <c r="J25" s="212">
        <v>-16774.323999999855</v>
      </c>
      <c r="K25" s="213">
        <v>-0.29320000000000002</v>
      </c>
    </row>
    <row r="26" spans="2:11" ht="15" customHeight="1">
      <c r="B26" s="233" t="s">
        <v>123</v>
      </c>
      <c r="C26" s="185">
        <v>-39016.90300000002</v>
      </c>
      <c r="D26" s="214">
        <v>-21577.541999999972</v>
      </c>
      <c r="E26" s="214">
        <v>-17439.361000000048</v>
      </c>
      <c r="F26" s="215">
        <v>0.80820000000000003</v>
      </c>
      <c r="G26" s="59"/>
      <c r="H26" s="185">
        <v>-8759.053000000029</v>
      </c>
      <c r="I26" s="214">
        <v>-11576.434999999992</v>
      </c>
      <c r="J26" s="214">
        <v>2817.3819999999632</v>
      </c>
      <c r="K26" s="215">
        <v>-0.24340000000000001</v>
      </c>
    </row>
    <row r="27" spans="2:11" ht="10.5" customHeight="1" thickBot="1">
      <c r="B27" s="235"/>
      <c r="C27" s="236"/>
      <c r="D27" s="236"/>
      <c r="E27" s="236"/>
      <c r="F27" s="219"/>
      <c r="G27" s="59"/>
      <c r="H27" s="236"/>
      <c r="I27" s="236"/>
      <c r="J27" s="236"/>
      <c r="K27" s="219"/>
    </row>
    <row r="28" spans="2:11" ht="15" customHeight="1" thickBot="1">
      <c r="B28" s="237" t="s">
        <v>176</v>
      </c>
      <c r="C28" s="238">
        <v>908675.79200000002</v>
      </c>
      <c r="D28" s="238">
        <v>1053491.8739999998</v>
      </c>
      <c r="E28" s="238">
        <v>-144816.08199999982</v>
      </c>
      <c r="F28" s="239">
        <v>-0.13750000000000001</v>
      </c>
      <c r="G28" s="59"/>
      <c r="H28" s="238">
        <v>276919.83000000013</v>
      </c>
      <c r="I28" s="238">
        <v>243861.37699999977</v>
      </c>
      <c r="J28" s="238">
        <v>33058.453000000358</v>
      </c>
      <c r="K28" s="239">
        <v>0.1356</v>
      </c>
    </row>
    <row r="30" spans="2:11">
      <c r="C30" s="122"/>
      <c r="D30" s="38"/>
      <c r="E30" s="32"/>
      <c r="H30" s="122"/>
      <c r="I30" s="38"/>
      <c r="J30" s="32"/>
    </row>
  </sheetData>
  <mergeCells count="2">
    <mergeCell ref="C2:F2"/>
    <mergeCell ref="H2:K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&amp;C&amp;"Arial"&amp;8&amp;K000000INTERNAL&amp;1#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A1:J20"/>
  <sheetViews>
    <sheetView workbookViewId="0">
      <selection activeCell="B2" sqref="B2"/>
    </sheetView>
  </sheetViews>
  <sheetFormatPr baseColWidth="10" defaultColWidth="9.140625" defaultRowHeight="11.25"/>
  <cols>
    <col min="1" max="1" width="3.140625" style="7" customWidth="1"/>
    <col min="2" max="2" width="41.42578125" style="7" customWidth="1"/>
    <col min="3" max="3" width="10.7109375" style="7" customWidth="1"/>
    <col min="4" max="4" width="12.7109375" style="7" customWidth="1"/>
    <col min="5" max="6" width="10.7109375" style="7" customWidth="1"/>
    <col min="7" max="7" width="12.5703125" style="7" customWidth="1"/>
    <col min="8" max="8" width="10.7109375" style="7" customWidth="1"/>
    <col min="9" max="9" width="2" style="7" customWidth="1"/>
    <col min="10" max="16384" width="9.140625" style="7"/>
  </cols>
  <sheetData>
    <row r="1" spans="1:10">
      <c r="A1" s="123"/>
      <c r="G1" s="124"/>
    </row>
    <row r="2" spans="1:10" ht="24" customHeight="1" thickBot="1">
      <c r="A2" s="123"/>
      <c r="C2" s="368" t="s">
        <v>226</v>
      </c>
      <c r="D2" s="369"/>
      <c r="E2" s="369"/>
      <c r="F2" s="369"/>
      <c r="G2" s="369"/>
      <c r="H2" s="369"/>
    </row>
    <row r="3" spans="1:10" ht="15.75" customHeight="1" thickBot="1">
      <c r="C3" s="370" t="str">
        <f>+'Energy Sales Revenues'!C4</f>
        <v>Dec-20</v>
      </c>
      <c r="D3" s="371"/>
      <c r="E3" s="371"/>
      <c r="F3" s="370" t="str">
        <f>+'Energy Sales Revenues'!D4</f>
        <v>Dec-19</v>
      </c>
      <c r="G3" s="371"/>
      <c r="H3" s="371"/>
    </row>
    <row r="4" spans="1:10" ht="45.75" thickBot="1">
      <c r="B4" s="205" t="s">
        <v>227</v>
      </c>
      <c r="C4" s="241" t="s">
        <v>0</v>
      </c>
      <c r="D4" s="242" t="s">
        <v>130</v>
      </c>
      <c r="E4" s="242" t="s">
        <v>20</v>
      </c>
      <c r="F4" s="241" t="s">
        <v>0</v>
      </c>
      <c r="G4" s="242" t="s">
        <v>130</v>
      </c>
      <c r="H4" s="242" t="s">
        <v>20</v>
      </c>
    </row>
    <row r="5" spans="1:10" ht="15" customHeight="1">
      <c r="B5" s="233" t="s">
        <v>228</v>
      </c>
      <c r="C5" s="185">
        <v>789220.93200000003</v>
      </c>
      <c r="D5" s="185">
        <v>-885237.46</v>
      </c>
      <c r="E5" s="185">
        <v>-96016.527999999933</v>
      </c>
      <c r="F5" s="243">
        <v>873916.95399999991</v>
      </c>
      <c r="G5" s="243">
        <v>-477981.88699999999</v>
      </c>
      <c r="H5" s="243">
        <v>395935.06699999992</v>
      </c>
    </row>
    <row r="6" spans="1:10" ht="15" customHeight="1">
      <c r="B6" s="233" t="s">
        <v>229</v>
      </c>
      <c r="C6" s="185">
        <v>158471.76299999998</v>
      </c>
      <c r="D6" s="185">
        <v>-58582.665999999997</v>
      </c>
      <c r="E6" s="185">
        <v>99889.09699999998</v>
      </c>
      <c r="F6" s="243">
        <v>201152.46199999994</v>
      </c>
      <c r="G6" s="243">
        <v>-48858.999000000003</v>
      </c>
      <c r="H6" s="243">
        <v>152293.46299999993</v>
      </c>
    </row>
    <row r="7" spans="1:10" ht="15" customHeight="1">
      <c r="B7" s="233" t="s">
        <v>123</v>
      </c>
      <c r="C7" s="185">
        <v>-39016.90300000002</v>
      </c>
      <c r="D7" s="185">
        <v>888.95899999999995</v>
      </c>
      <c r="E7" s="185">
        <v>-38127.944000000018</v>
      </c>
      <c r="F7" s="243">
        <v>-21577.541999999972</v>
      </c>
      <c r="G7" s="243">
        <v>-596.15300000000002</v>
      </c>
      <c r="H7" s="243">
        <v>-22173.694999999971</v>
      </c>
    </row>
    <row r="8" spans="1:10" ht="10.5" customHeight="1">
      <c r="B8" s="59"/>
      <c r="C8" s="244"/>
      <c r="D8" s="244"/>
      <c r="E8" s="244"/>
      <c r="F8" s="244"/>
      <c r="G8" s="244"/>
      <c r="H8" s="244"/>
    </row>
    <row r="9" spans="1:10" ht="15" customHeight="1">
      <c r="B9" s="234" t="s">
        <v>179</v>
      </c>
      <c r="C9" s="198">
        <v>908675.79200000002</v>
      </c>
      <c r="D9" s="198">
        <v>-942931.1669999999</v>
      </c>
      <c r="E9" s="198">
        <v>-34255.374999999971</v>
      </c>
      <c r="F9" s="245">
        <v>1053491.8739999998</v>
      </c>
      <c r="G9" s="245">
        <v>-527437.03899999999</v>
      </c>
      <c r="H9" s="245">
        <v>526054.83499999985</v>
      </c>
      <c r="J9" s="34"/>
    </row>
    <row r="10" spans="1:10" ht="15" customHeight="1">
      <c r="B10" s="59"/>
      <c r="C10" s="31"/>
      <c r="D10" s="125"/>
      <c r="E10" s="31"/>
      <c r="F10" s="31"/>
      <c r="G10" s="31"/>
      <c r="H10" s="31"/>
    </row>
    <row r="11" spans="1:10" ht="24" customHeight="1" thickBot="1">
      <c r="C11" s="368" t="s">
        <v>243</v>
      </c>
      <c r="D11" s="369"/>
      <c r="E11" s="369"/>
      <c r="F11" s="369"/>
      <c r="G11" s="369"/>
      <c r="H11" s="369"/>
    </row>
    <row r="12" spans="1:10" ht="15" customHeight="1" thickBot="1">
      <c r="C12" s="370" t="str">
        <f>+'Energy Sales Revenues'!C25</f>
        <v>Q4 2020</v>
      </c>
      <c r="D12" s="371"/>
      <c r="E12" s="371"/>
      <c r="F12" s="370" t="str">
        <f>+'Energy Sales Revenues'!D25</f>
        <v>Q4 2019</v>
      </c>
      <c r="G12" s="371"/>
      <c r="H12" s="371"/>
    </row>
    <row r="13" spans="1:10" ht="45.75" thickBot="1">
      <c r="B13" s="205" t="s">
        <v>227</v>
      </c>
      <c r="C13" s="241" t="s">
        <v>0</v>
      </c>
      <c r="D13" s="242" t="s">
        <v>130</v>
      </c>
      <c r="E13" s="242" t="s">
        <v>20</v>
      </c>
      <c r="F13" s="241" t="s">
        <v>0</v>
      </c>
      <c r="G13" s="242" t="s">
        <v>130</v>
      </c>
      <c r="H13" s="242" t="s">
        <v>20</v>
      </c>
    </row>
    <row r="14" spans="1:10" ht="15" customHeight="1">
      <c r="B14" s="233" t="s">
        <v>228</v>
      </c>
      <c r="C14" s="185">
        <v>245249.91000000015</v>
      </c>
      <c r="D14" s="185">
        <v>-46872.478999999934</v>
      </c>
      <c r="E14" s="185">
        <v>198377.43100000022</v>
      </c>
      <c r="F14" s="243">
        <v>198234.5149999999</v>
      </c>
      <c r="G14" s="243">
        <v>-54558.407999999996</v>
      </c>
      <c r="H14" s="243">
        <v>143676.1069999999</v>
      </c>
    </row>
    <row r="15" spans="1:10" ht="15" customHeight="1">
      <c r="B15" s="233" t="s">
        <v>229</v>
      </c>
      <c r="C15" s="185">
        <v>40428.973000000027</v>
      </c>
      <c r="D15" s="185">
        <v>-6588.7929999999978</v>
      </c>
      <c r="E15" s="185">
        <v>33840.180000000029</v>
      </c>
      <c r="F15" s="243">
        <v>57203.296999999882</v>
      </c>
      <c r="G15" s="243">
        <v>-15645.171000000002</v>
      </c>
      <c r="H15" s="243">
        <v>41558.12599999988</v>
      </c>
    </row>
    <row r="16" spans="1:10" ht="15" customHeight="1">
      <c r="B16" s="233" t="s">
        <v>123</v>
      </c>
      <c r="C16" s="185">
        <v>-8759.053000000029</v>
      </c>
      <c r="D16" s="185">
        <v>1402.0129999999999</v>
      </c>
      <c r="E16" s="185">
        <v>-7357.0400000000291</v>
      </c>
      <c r="F16" s="243">
        <v>-11576.434999999992</v>
      </c>
      <c r="G16" s="243">
        <v>59.029999999999973</v>
      </c>
      <c r="H16" s="243">
        <v>-11517.404999999992</v>
      </c>
    </row>
    <row r="17" spans="2:8" ht="12" customHeight="1">
      <c r="B17" s="59"/>
      <c r="C17" s="244"/>
      <c r="D17" s="244"/>
      <c r="E17" s="244"/>
      <c r="F17" s="244"/>
      <c r="G17" s="244"/>
      <c r="H17" s="244"/>
    </row>
    <row r="18" spans="2:8" ht="15" customHeight="1">
      <c r="B18" s="234" t="s">
        <v>179</v>
      </c>
      <c r="C18" s="198">
        <v>276919.83000000013</v>
      </c>
      <c r="D18" s="198">
        <v>-52059.258999999933</v>
      </c>
      <c r="E18" s="198">
        <v>224860.5710000002</v>
      </c>
      <c r="F18" s="245">
        <v>243861.37699999977</v>
      </c>
      <c r="G18" s="245">
        <v>-70144.548999999999</v>
      </c>
      <c r="H18" s="245">
        <v>173716.82799999978</v>
      </c>
    </row>
    <row r="19" spans="2:8">
      <c r="D19" s="34"/>
    </row>
    <row r="20" spans="2:8">
      <c r="D20" s="34"/>
    </row>
  </sheetData>
  <mergeCells count="6">
    <mergeCell ref="C2:H2"/>
    <mergeCell ref="C3:E3"/>
    <mergeCell ref="F3:H3"/>
    <mergeCell ref="C11:H11"/>
    <mergeCell ref="C12:E12"/>
    <mergeCell ref="F12:H1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&amp;C&amp;"Arial"&amp;8&amp;K000000INTERNAL&amp;1#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P23"/>
  <sheetViews>
    <sheetView workbookViewId="0">
      <selection activeCell="B3" sqref="B3:F19"/>
    </sheetView>
  </sheetViews>
  <sheetFormatPr baseColWidth="10" defaultColWidth="9.140625" defaultRowHeight="11.25"/>
  <cols>
    <col min="1" max="1" width="9.140625" style="7"/>
    <col min="2" max="2" width="46.5703125" style="7" bestFit="1" customWidth="1"/>
    <col min="3" max="3" width="1.5703125" style="7" customWidth="1"/>
    <col min="4" max="4" width="10.7109375" style="7" bestFit="1" customWidth="1"/>
    <col min="5" max="5" width="14.42578125" style="7" customWidth="1"/>
    <col min="6" max="6" width="13.42578125" style="7" customWidth="1"/>
    <col min="7" max="9" width="9.140625" style="7"/>
    <col min="10" max="10" width="14.28515625" style="7" customWidth="1"/>
    <col min="11" max="12" width="14" style="7" customWidth="1"/>
    <col min="13" max="13" width="2.140625" style="7" customWidth="1"/>
    <col min="14" max="14" width="13.85546875" style="7" customWidth="1"/>
    <col min="15" max="15" width="13.5703125" style="7" customWidth="1"/>
    <col min="16" max="16" width="13.28515625" style="7" customWidth="1"/>
    <col min="17" max="16384" width="9.140625" style="7"/>
  </cols>
  <sheetData>
    <row r="3" spans="2:16" ht="25.5" customHeight="1">
      <c r="B3" s="12"/>
      <c r="C3" s="12"/>
      <c r="D3" s="372" t="s">
        <v>50</v>
      </c>
      <c r="E3" s="372"/>
      <c r="F3" s="372"/>
    </row>
    <row r="4" spans="2:16" ht="33.75">
      <c r="B4" s="14" t="s">
        <v>53</v>
      </c>
      <c r="C4" s="12"/>
      <c r="D4" s="16" t="s">
        <v>0</v>
      </c>
      <c r="E4" s="15" t="s">
        <v>15</v>
      </c>
      <c r="F4" s="15" t="s">
        <v>20</v>
      </c>
      <c r="J4" s="8" t="s">
        <v>5</v>
      </c>
    </row>
    <row r="5" spans="2:16">
      <c r="B5" s="12"/>
      <c r="C5" s="12"/>
      <c r="D5" s="373" t="s">
        <v>16</v>
      </c>
      <c r="E5" s="373"/>
      <c r="F5" s="373"/>
      <c r="J5" s="8" t="s">
        <v>57</v>
      </c>
      <c r="N5" s="8" t="s">
        <v>58</v>
      </c>
    </row>
    <row r="6" spans="2:16">
      <c r="J6" s="11" t="s">
        <v>54</v>
      </c>
      <c r="K6" s="11" t="s">
        <v>56</v>
      </c>
      <c r="L6" s="17" t="s">
        <v>55</v>
      </c>
      <c r="N6" s="11" t="s">
        <v>54</v>
      </c>
      <c r="O6" s="11" t="s">
        <v>56</v>
      </c>
      <c r="P6" s="17" t="s">
        <v>55</v>
      </c>
    </row>
    <row r="7" spans="2:16">
      <c r="B7" s="8" t="s">
        <v>5</v>
      </c>
    </row>
    <row r="8" spans="2:16">
      <c r="B8" s="7" t="s">
        <v>51</v>
      </c>
      <c r="D8" s="33">
        <f>+L8</f>
        <v>283034</v>
      </c>
      <c r="E8" s="33">
        <f>-P8</f>
        <v>-72224</v>
      </c>
      <c r="F8" s="33">
        <f>+D8+E8</f>
        <v>210810</v>
      </c>
      <c r="J8" s="33">
        <v>347292</v>
      </c>
      <c r="K8" s="33">
        <v>64258</v>
      </c>
      <c r="L8" s="39">
        <f>+J8-+K8</f>
        <v>283034</v>
      </c>
      <c r="N8" s="33">
        <f>84593+2185</f>
        <v>86778</v>
      </c>
      <c r="O8" s="33">
        <f>14221+333</f>
        <v>14554</v>
      </c>
      <c r="P8" s="39">
        <f>+N8-+O8</f>
        <v>72224</v>
      </c>
    </row>
    <row r="9" spans="2:16">
      <c r="B9" s="7" t="s">
        <v>23</v>
      </c>
      <c r="D9" s="33">
        <f>+L9</f>
        <v>104107</v>
      </c>
      <c r="E9" s="33">
        <f>-P9</f>
        <v>-7221</v>
      </c>
      <c r="F9" s="33">
        <f>+D9+E9</f>
        <v>96886</v>
      </c>
      <c r="J9" s="33">
        <v>125454</v>
      </c>
      <c r="K9" s="33">
        <v>21347</v>
      </c>
      <c r="L9" s="39">
        <f>+J9-+K9</f>
        <v>104107</v>
      </c>
      <c r="N9" s="33">
        <v>8665</v>
      </c>
      <c r="O9" s="33">
        <v>1444</v>
      </c>
      <c r="P9" s="39">
        <f>+N9-+O9</f>
        <v>7221</v>
      </c>
    </row>
    <row r="10" spans="2:16">
      <c r="B10" s="7" t="s">
        <v>24</v>
      </c>
      <c r="D10" s="33">
        <f>+L10</f>
        <v>47369</v>
      </c>
      <c r="E10" s="33">
        <f>-P10</f>
        <v>-21335</v>
      </c>
      <c r="F10" s="33">
        <f>+D10+E10</f>
        <v>26034</v>
      </c>
      <c r="J10" s="33">
        <v>62456</v>
      </c>
      <c r="K10" s="33">
        <v>15087</v>
      </c>
      <c r="L10" s="39">
        <f>+J10-+K10</f>
        <v>47369</v>
      </c>
      <c r="N10" s="33">
        <v>25518</v>
      </c>
      <c r="O10" s="33">
        <v>4183</v>
      </c>
      <c r="P10" s="39">
        <f>+N10-+O10</f>
        <v>21335</v>
      </c>
    </row>
    <row r="11" spans="2:16">
      <c r="B11" s="7" t="s">
        <v>34</v>
      </c>
      <c r="D11" s="33">
        <f>+L11</f>
        <v>53587</v>
      </c>
      <c r="E11" s="33">
        <f>-P11</f>
        <v>-18809</v>
      </c>
      <c r="F11" s="33">
        <f>+D11+E11</f>
        <v>34778</v>
      </c>
      <c r="J11" s="33">
        <f>36129+26766</f>
        <v>62895</v>
      </c>
      <c r="K11" s="33">
        <v>9308</v>
      </c>
      <c r="L11" s="39">
        <f>+J11-+K11</f>
        <v>53587</v>
      </c>
      <c r="N11" s="33">
        <f>7425+6676+6578</f>
        <v>20679</v>
      </c>
      <c r="O11" s="33">
        <v>1870</v>
      </c>
      <c r="P11" s="39">
        <f>+N11-+O11</f>
        <v>18809</v>
      </c>
    </row>
    <row r="12" spans="2:16">
      <c r="B12" s="7" t="s">
        <v>4</v>
      </c>
      <c r="D12" s="33">
        <f>+L12+115</f>
        <v>-292</v>
      </c>
      <c r="E12" s="33">
        <f>-P12</f>
        <v>2083</v>
      </c>
      <c r="F12" s="33">
        <f>+D12+E12</f>
        <v>1791</v>
      </c>
      <c r="J12" s="33">
        <v>-429</v>
      </c>
      <c r="K12" s="33">
        <v>-22</v>
      </c>
      <c r="L12" s="39">
        <f>+J12-+K12</f>
        <v>-407</v>
      </c>
      <c r="N12" s="33">
        <f>-(277+2185)</f>
        <v>-2462</v>
      </c>
      <c r="O12" s="33">
        <f>-(46+333)</f>
        <v>-379</v>
      </c>
      <c r="P12" s="39">
        <f>+N12-+O12</f>
        <v>-2083</v>
      </c>
    </row>
    <row r="13" spans="2:16">
      <c r="B13" s="9" t="s">
        <v>18</v>
      </c>
      <c r="C13" s="10"/>
      <c r="D13" s="36">
        <f>SUM(D8:D12)</f>
        <v>487805</v>
      </c>
      <c r="E13" s="36">
        <f>SUM(E8:E12)</f>
        <v>-117506</v>
      </c>
      <c r="F13" s="36">
        <f>SUM(F8:F12)</f>
        <v>370299</v>
      </c>
    </row>
    <row r="14" spans="2:16">
      <c r="D14" s="34"/>
      <c r="E14" s="34"/>
      <c r="F14" s="34"/>
      <c r="L14" s="34">
        <f>SUM(L8:L13)</f>
        <v>487690</v>
      </c>
      <c r="P14" s="34">
        <f>SUM(P8:P13)</f>
        <v>117506</v>
      </c>
    </row>
    <row r="15" spans="2:16">
      <c r="B15" s="8" t="s">
        <v>6</v>
      </c>
      <c r="D15" s="34"/>
      <c r="E15" s="34"/>
      <c r="F15" s="34"/>
      <c r="L15" s="34">
        <v>487690</v>
      </c>
      <c r="P15" s="34">
        <f>132600+6578-21672</f>
        <v>117506</v>
      </c>
    </row>
    <row r="16" spans="2:16">
      <c r="B16" s="7" t="s">
        <v>49</v>
      </c>
      <c r="D16" s="33">
        <v>163497</v>
      </c>
      <c r="E16" s="33">
        <f>-25460-4172</f>
        <v>-29632</v>
      </c>
      <c r="F16" s="33">
        <f>+D16+E16</f>
        <v>133865</v>
      </c>
      <c r="L16" s="34">
        <f>+L14-L15</f>
        <v>0</v>
      </c>
      <c r="P16" s="34">
        <f>+P14-P15</f>
        <v>0</v>
      </c>
    </row>
    <row r="17" spans="2:16">
      <c r="B17" s="9" t="s">
        <v>19</v>
      </c>
      <c r="C17" s="10"/>
      <c r="D17" s="37">
        <f>SUM(D16:D16)</f>
        <v>163497</v>
      </c>
      <c r="E17" s="37">
        <f>SUM(E16:E16)</f>
        <v>-29632</v>
      </c>
      <c r="F17" s="37">
        <f>SUM(F16:F16)</f>
        <v>133865</v>
      </c>
      <c r="P17" s="34"/>
    </row>
    <row r="18" spans="2:16">
      <c r="B18" s="7" t="s">
        <v>4</v>
      </c>
      <c r="D18" s="33">
        <f>-17093-132-3635+1</f>
        <v>-20859</v>
      </c>
      <c r="E18" s="33">
        <f>1787-735-49-1</f>
        <v>1002</v>
      </c>
      <c r="F18" s="33">
        <f>+D18+E18</f>
        <v>-19857</v>
      </c>
      <c r="P18" s="34">
        <f>2185+277-333-46</f>
        <v>2083</v>
      </c>
    </row>
    <row r="19" spans="2:16">
      <c r="B19" s="12" t="s">
        <v>52</v>
      </c>
      <c r="C19" s="12"/>
      <c r="D19" s="35">
        <f>+D13+D17+D18</f>
        <v>630443</v>
      </c>
      <c r="E19" s="35">
        <f>+E13+E17+E18</f>
        <v>-146136</v>
      </c>
      <c r="F19" s="35">
        <f>+F13+F17+F18</f>
        <v>484307</v>
      </c>
      <c r="P19" s="34">
        <f>+P16-P18</f>
        <v>-2083</v>
      </c>
    </row>
    <row r="21" spans="2:16">
      <c r="D21" s="7">
        <v>630443</v>
      </c>
      <c r="E21" s="7">
        <f>-135386-10750</f>
        <v>-146136</v>
      </c>
      <c r="F21" s="7">
        <f>+D21+E21</f>
        <v>484307</v>
      </c>
    </row>
    <row r="22" spans="2:16">
      <c r="L22" s="34"/>
    </row>
    <row r="23" spans="2:16">
      <c r="D23" s="34">
        <f>+D19-D21</f>
        <v>0</v>
      </c>
      <c r="E23" s="34">
        <f>+E19-E21</f>
        <v>0</v>
      </c>
      <c r="F23" s="34">
        <f>+F19-F21</f>
        <v>0</v>
      </c>
    </row>
  </sheetData>
  <mergeCells count="2">
    <mergeCell ref="D3:F3"/>
    <mergeCell ref="D5:F5"/>
  </mergeCells>
  <pageMargins left="0.75" right="0.75" top="1" bottom="1" header="0.5" footer="0.5"/>
  <pageSetup orientation="portrait" r:id="rId1"/>
  <headerFooter alignWithMargins="0"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52676FA0BB3C48A8374287C6C0D912" ma:contentTypeVersion="12" ma:contentTypeDescription="Crear nuevo documento." ma:contentTypeScope="" ma:versionID="641c2190f3354064f64913adf5a81abf">
  <xsd:schema xmlns:xsd="http://www.w3.org/2001/XMLSchema" xmlns:xs="http://www.w3.org/2001/XMLSchema" xmlns:p="http://schemas.microsoft.com/office/2006/metadata/properties" xmlns:ns2="9387dcd9-0a78-4df1-8aff-ca3c7383493d" xmlns:ns3="5adbbcee-4de0-4a31-b58c-460ba70589e5" targetNamespace="http://schemas.microsoft.com/office/2006/metadata/properties" ma:root="true" ma:fieldsID="339023ea79c999ca3a1f9033021396ed" ns2:_="" ns3:_="">
    <xsd:import namespace="9387dcd9-0a78-4df1-8aff-ca3c7383493d"/>
    <xsd:import namespace="5adbbcee-4de0-4a31-b58c-460ba7058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7dcd9-0a78-4df1-8aff-ca3c73834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bbcee-4de0-4a31-b58c-460ba70589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1596E5-3DEC-44F6-8283-A8294AE569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EBE7AA-3C82-4514-A74D-481FF30D6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87dcd9-0a78-4df1-8aff-ca3c7383493d"/>
    <ds:schemaRef ds:uri="5adbbcee-4de0-4a31-b58c-460ba7058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3F33A3-B65C-43B8-B882-3A38C867F0CE}">
  <ds:schemaRefs>
    <ds:schemaRef ds:uri="http://purl.org/dc/elements/1.1/"/>
    <ds:schemaRef ds:uri="http://schemas.microsoft.com/office/2006/metadata/properties"/>
    <ds:schemaRef ds:uri="5adbbcee-4de0-4a31-b58c-460ba70589e5"/>
    <ds:schemaRef ds:uri="http://purl.org/dc/terms/"/>
    <ds:schemaRef ds:uri="http://schemas.openxmlformats.org/package/2006/metadata/core-properties"/>
    <ds:schemaRef ds:uri="9387dcd9-0a78-4df1-8aff-ca3c7383493d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Generation Business</vt:lpstr>
      <vt:lpstr>Distribution Business</vt:lpstr>
      <vt:lpstr>Energy Sales Revenues</vt:lpstr>
      <vt:lpstr>Enel Chile Results</vt:lpstr>
      <vt:lpstr>Resument Energía y EBITDA</vt:lpstr>
      <vt:lpstr>Liquidez disponible</vt:lpstr>
      <vt:lpstr>EBITDA</vt:lpstr>
      <vt:lpstr>EBIT &amp; Others by segment</vt:lpstr>
      <vt:lpstr>EBIT y otros por filial</vt:lpstr>
      <vt:lpstr>Non Operating Income</vt:lpstr>
      <vt:lpstr>Balance Sheet</vt:lpstr>
      <vt:lpstr>Cash Flow</vt:lpstr>
      <vt:lpstr>Ratios</vt:lpstr>
      <vt:lpstr>Fixed Assets</vt:lpstr>
      <vt:lpstr>Int. Rate</vt:lpstr>
      <vt:lpstr>GX Physical Data Chile</vt:lpstr>
      <vt:lpstr>DX Physical Data Chile</vt:lpstr>
      <vt:lpstr>GX by Tech</vt:lpstr>
      <vt:lpstr>'Balance Sheet'!Área_de_impresión</vt:lpstr>
      <vt:lpstr>'Cash Flow'!Área_de_impresión</vt:lpstr>
      <vt:lpstr>'Distribution Business'!Área_de_impresión</vt:lpstr>
      <vt:lpstr>'EBIT &amp; Others by segment'!Área_de_impresión</vt:lpstr>
      <vt:lpstr>EBITDA!Área_de_impresión</vt:lpstr>
      <vt:lpstr>'Enel Chile Results'!Área_de_impresión</vt:lpstr>
      <vt:lpstr>'Energy Sales Revenues'!Área_de_impresión</vt:lpstr>
      <vt:lpstr>'Generation Business'!Área_de_impresión</vt:lpstr>
      <vt:lpstr>'Non Operating Income'!Área_de_impresión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2021-02-26T16:02:59Z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0x0101003152676FA0BB3C48A8374287C6C0D912</vt:lpwstr>
  </property>
  <property fmtid="{D5CDD505-2E9C-101B-9397-08002B2CF9AE}" pid="4" name="MSIP_Label_00183ae1-726f-4969-b787-1995b26b5e2f_Enabled">
    <vt:lpwstr>True</vt:lpwstr>
  </property>
  <property fmtid="{D5CDD505-2E9C-101B-9397-08002B2CF9AE}" pid="5" name="MSIP_Label_00183ae1-726f-4969-b787-1995b26b5e2f_SiteId">
    <vt:lpwstr>d539d4bf-5610-471a-afc2-1c76685cfefa</vt:lpwstr>
  </property>
  <property fmtid="{D5CDD505-2E9C-101B-9397-08002B2CF9AE}" pid="6" name="MSIP_Label_00183ae1-726f-4969-b787-1995b26b5e2f_Owner">
    <vt:lpwstr>catalina.gonzalez@enel.com</vt:lpwstr>
  </property>
  <property fmtid="{D5CDD505-2E9C-101B-9397-08002B2CF9AE}" pid="7" name="MSIP_Label_00183ae1-726f-4969-b787-1995b26b5e2f_SetDate">
    <vt:lpwstr>2021-02-09T14:10:29.4139383Z</vt:lpwstr>
  </property>
  <property fmtid="{D5CDD505-2E9C-101B-9397-08002B2CF9AE}" pid="8" name="MSIP_Label_00183ae1-726f-4969-b787-1995b26b5e2f_Name">
    <vt:lpwstr>Internal</vt:lpwstr>
  </property>
  <property fmtid="{D5CDD505-2E9C-101B-9397-08002B2CF9AE}" pid="9" name="MSIP_Label_00183ae1-726f-4969-b787-1995b26b5e2f_Application">
    <vt:lpwstr>Microsoft Azure Information Protection</vt:lpwstr>
  </property>
  <property fmtid="{D5CDD505-2E9C-101B-9397-08002B2CF9AE}" pid="10" name="MSIP_Label_00183ae1-726f-4969-b787-1995b26b5e2f_ActionId">
    <vt:lpwstr>a60797dc-e34d-4e60-a630-ba8c59bf53a7</vt:lpwstr>
  </property>
  <property fmtid="{D5CDD505-2E9C-101B-9397-08002B2CF9AE}" pid="11" name="MSIP_Label_00183ae1-726f-4969-b787-1995b26b5e2f_Extended_MSFT_Method">
    <vt:lpwstr>Automatic</vt:lpwstr>
  </property>
  <property fmtid="{D5CDD505-2E9C-101B-9397-08002B2CF9AE}" pid="12" name="MSIP_Label_797ad33d-ed35-43c0-b526-22bc83c17deb_Enabled">
    <vt:lpwstr>True</vt:lpwstr>
  </property>
  <property fmtid="{D5CDD505-2E9C-101B-9397-08002B2CF9AE}" pid="13" name="MSIP_Label_797ad33d-ed35-43c0-b526-22bc83c17deb_SiteId">
    <vt:lpwstr>d539d4bf-5610-471a-afc2-1c76685cfefa</vt:lpwstr>
  </property>
  <property fmtid="{D5CDD505-2E9C-101B-9397-08002B2CF9AE}" pid="14" name="MSIP_Label_797ad33d-ed35-43c0-b526-22bc83c17deb_Owner">
    <vt:lpwstr>catalina.gonzalez@enel.com</vt:lpwstr>
  </property>
  <property fmtid="{D5CDD505-2E9C-101B-9397-08002B2CF9AE}" pid="15" name="MSIP_Label_797ad33d-ed35-43c0-b526-22bc83c17deb_SetDate">
    <vt:lpwstr>2021-02-09T14:10:29.4139383Z</vt:lpwstr>
  </property>
  <property fmtid="{D5CDD505-2E9C-101B-9397-08002B2CF9AE}" pid="16" name="MSIP_Label_797ad33d-ed35-43c0-b526-22bc83c17deb_Name">
    <vt:lpwstr>Not Encrypted</vt:lpwstr>
  </property>
  <property fmtid="{D5CDD505-2E9C-101B-9397-08002B2CF9AE}" pid="17" name="MSIP_Label_797ad33d-ed35-43c0-b526-22bc83c17deb_Application">
    <vt:lpwstr>Microsoft Azure Information Protection</vt:lpwstr>
  </property>
  <property fmtid="{D5CDD505-2E9C-101B-9397-08002B2CF9AE}" pid="18" name="MSIP_Label_797ad33d-ed35-43c0-b526-22bc83c17deb_ActionId">
    <vt:lpwstr>a60797dc-e34d-4e60-a630-ba8c59bf53a7</vt:lpwstr>
  </property>
  <property fmtid="{D5CDD505-2E9C-101B-9397-08002B2CF9AE}" pid="19" name="MSIP_Label_797ad33d-ed35-43c0-b526-22bc83c17deb_Parent">
    <vt:lpwstr>00183ae1-726f-4969-b787-1995b26b5e2f</vt:lpwstr>
  </property>
  <property fmtid="{D5CDD505-2E9C-101B-9397-08002B2CF9AE}" pid="20" name="MSIP_Label_797ad33d-ed35-43c0-b526-22bc83c17deb_Extended_MSFT_Method">
    <vt:lpwstr>Automatic</vt:lpwstr>
  </property>
  <property fmtid="{D5CDD505-2E9C-101B-9397-08002B2CF9AE}" pid="21" name="Sensitivity">
    <vt:lpwstr>Internal Not Encrypted</vt:lpwstr>
  </property>
</Properties>
</file>