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9320" yWindow="-120" windowWidth="19440" windowHeight="15150" tabRatio="946"/>
  </bookViews>
  <sheets>
    <sheet name="Generation Business" sheetId="17" r:id="rId1"/>
    <sheet name="Distribution Business" sheetId="18" r:id="rId2"/>
    <sheet name="Energy Sales Revenues" sheetId="12" r:id="rId3"/>
    <sheet name="Enel Chile Results" sheetId="14" r:id="rId4"/>
    <sheet name="Resument Energía y EBITDA" sheetId="2" state="hidden" r:id="rId5"/>
    <sheet name="Liquidez disponible" sheetId="7" state="hidden" r:id="rId6"/>
    <sheet name="EBITDA" sheetId="3" r:id="rId7"/>
    <sheet name="EBIT &amp; Others by segment" sheetId="15" r:id="rId8"/>
    <sheet name="EBIT y otros por filial" sheetId="8" state="hidden" r:id="rId9"/>
    <sheet name="Non Operating Income" sheetId="11" r:id="rId10"/>
    <sheet name="Balance Sheet" sheetId="6" r:id="rId11"/>
    <sheet name="Ratios" sheetId="10" r:id="rId12"/>
    <sheet name="Fixed Assets" sheetId="13" r:id="rId13"/>
    <sheet name="Int. Rate" sheetId="20" r:id="rId14"/>
    <sheet name="GX Physical Data Chile" sheetId="21" r:id="rId15"/>
    <sheet name="DX Physical Data Chile" sheetId="2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_xlnm.Print_Area" localSheetId="6">EBITDA!$A$1:$L$35</definedName>
    <definedName name="_xlnm.Print_Area" localSheetId="3">'Enel Chile Results'!$B$3:$F$41</definedName>
    <definedName name="_xlnm.Print_Area" localSheetId="11">Ratios!$B$1:$T$20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0" l="1"/>
  <c r="A2" i="21" l="1"/>
  <c r="D2" i="22" s="1"/>
  <c r="A22" i="21"/>
  <c r="E2" i="22" s="1"/>
  <c r="D7" i="13"/>
  <c r="H7" i="13"/>
  <c r="G4" i="10"/>
  <c r="C14" i="6"/>
  <c r="C28" i="6"/>
  <c r="D7" i="11"/>
  <c r="F7" i="11"/>
  <c r="L8" i="8"/>
  <c r="D8" i="8" s="1"/>
  <c r="N8" i="8"/>
  <c r="O8" i="8"/>
  <c r="L9" i="8"/>
  <c r="D9" i="8" s="1"/>
  <c r="P9" i="8"/>
  <c r="E9" i="8" s="1"/>
  <c r="D10" i="8"/>
  <c r="L10" i="8"/>
  <c r="P10" i="8"/>
  <c r="E10" i="8" s="1"/>
  <c r="J11" i="8"/>
  <c r="L11" i="8" s="1"/>
  <c r="D11" i="8" s="1"/>
  <c r="N11" i="8"/>
  <c r="P11" i="8" s="1"/>
  <c r="E11" i="8" s="1"/>
  <c r="L12" i="8"/>
  <c r="D12" i="8" s="1"/>
  <c r="N12" i="8"/>
  <c r="O12" i="8"/>
  <c r="P15" i="8"/>
  <c r="E16" i="8"/>
  <c r="F16" i="8" s="1"/>
  <c r="F17" i="8" s="1"/>
  <c r="D17" i="8"/>
  <c r="D18" i="8"/>
  <c r="E18" i="8"/>
  <c r="P18" i="8"/>
  <c r="E21" i="8"/>
  <c r="F21" i="8" s="1"/>
  <c r="D6" i="3"/>
  <c r="F6" i="3"/>
  <c r="K5" i="2"/>
  <c r="K6" i="2" s="1"/>
  <c r="M9" i="2"/>
  <c r="D40" i="2" s="1"/>
  <c r="M10" i="2"/>
  <c r="D41" i="2" s="1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/>
  <c r="O63" i="2"/>
  <c r="P63" i="2" s="1"/>
  <c r="O64" i="2"/>
  <c r="P64" i="2" s="1"/>
  <c r="O65" i="2"/>
  <c r="P65" i="2" s="1"/>
  <c r="L66" i="2"/>
  <c r="O71" i="2"/>
  <c r="P71" i="2" s="1"/>
  <c r="I71" i="2" s="1"/>
  <c r="O72" i="2"/>
  <c r="P72" i="2"/>
  <c r="I72" i="2" s="1"/>
  <c r="P73" i="2"/>
  <c r="I73" i="2" s="1"/>
  <c r="L74" i="2"/>
  <c r="I79" i="2"/>
  <c r="J79" i="2" s="1"/>
  <c r="I80" i="2"/>
  <c r="J80" i="2" s="1"/>
  <c r="I81" i="2"/>
  <c r="K81" i="2" s="1"/>
  <c r="D81" i="2" s="1"/>
  <c r="J81" i="2"/>
  <c r="I82" i="2"/>
  <c r="J82" i="2"/>
  <c r="K82" i="2"/>
  <c r="D82" i="2" s="1"/>
  <c r="F83" i="2"/>
  <c r="D90" i="2"/>
  <c r="C3" i="14"/>
  <c r="D3" i="14"/>
  <c r="C10" i="12"/>
  <c r="D10" i="12"/>
  <c r="F10" i="12"/>
  <c r="G10" i="12"/>
  <c r="H10" i="12"/>
  <c r="I10" i="12"/>
  <c r="C5" i="18"/>
  <c r="D5" i="18"/>
  <c r="F5" i="18"/>
  <c r="G5" i="18"/>
  <c r="I5" i="18"/>
  <c r="J5" i="18"/>
  <c r="L5" i="18"/>
  <c r="M5" i="18"/>
  <c r="G5" i="17"/>
  <c r="H5" i="17"/>
  <c r="N24" i="2"/>
  <c r="F10" i="8" l="1"/>
  <c r="O66" i="2"/>
  <c r="P66" i="2" s="1"/>
  <c r="K79" i="2"/>
  <c r="D79" i="2" s="1"/>
  <c r="D83" i="2" s="1"/>
  <c r="N25" i="2"/>
  <c r="N27" i="2" s="1"/>
  <c r="F18" i="8"/>
  <c r="P12" i="8"/>
  <c r="E12" i="8" s="1"/>
  <c r="F12" i="8" s="1"/>
  <c r="O74" i="2"/>
  <c r="P74" i="2" s="1"/>
  <c r="Q74" i="2" s="1"/>
  <c r="I83" i="2"/>
  <c r="K83" i="2" s="1"/>
  <c r="L83" i="2" s="1"/>
  <c r="K80" i="2"/>
  <c r="D80" i="2" s="1"/>
  <c r="F9" i="8"/>
  <c r="P8" i="8"/>
  <c r="E8" i="8" s="1"/>
  <c r="M34" i="2"/>
  <c r="D27" i="2"/>
  <c r="M40" i="2"/>
  <c r="F11" i="8"/>
  <c r="D13" i="8"/>
  <c r="D19" i="8" s="1"/>
  <c r="D23" i="8" s="1"/>
  <c r="Q66" i="2"/>
  <c r="I74" i="2"/>
  <c r="K73" i="2" s="1"/>
  <c r="E17" i="8"/>
  <c r="M12" i="2"/>
  <c r="D43" i="2" s="1"/>
  <c r="D44" i="2" s="1"/>
  <c r="L14" i="8"/>
  <c r="L16" i="8" s="1"/>
  <c r="P14" i="8" l="1"/>
  <c r="P16" i="8" s="1"/>
  <c r="P19" i="8" s="1"/>
  <c r="E13" i="8"/>
  <c r="F8" i="8"/>
  <c r="F13" i="8" s="1"/>
  <c r="F19" i="8" s="1"/>
  <c r="F23" i="8" s="1"/>
  <c r="M13" i="2"/>
  <c r="K72" i="2"/>
  <c r="K71" i="2"/>
  <c r="E19" i="8"/>
  <c r="E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<sst xmlns="http://schemas.openxmlformats.org/spreadsheetml/2006/main" count="467" uniqueCount="290">
  <si>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</si>
  <si>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</si>
  <si>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</si>
  <si>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</si>
  <si>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</si>
  <si>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</si>
  <si>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</si>
  <si>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</si>
  <si>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</si>
  <si>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</si>
  <si>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</si>
  <si>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</si>
  <si>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</si>
  <si>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</si>
  <si>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</si>
  <si>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</si>
  <si>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</si>
  <si>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</si>
  <si>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</si>
  <si>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</si>
  <si>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</si>
  <si>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</si>
  <si>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</si>
  <si>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</si>
  <si>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</si>
  <si>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</si>
  <si>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</si>
  <si>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</si>
  <si>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</si>
  <si>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</si>
  <si>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</si>
  <si>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</si>
  <si>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</si>
  <si>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</si>
  <si>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</si>
  <si>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</si>
  <si>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</si>
  <si>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</si>
  <si>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</si>
  <si>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</si>
  <si>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</si>
  <si>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</si>
  <si>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</si>
  <si>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</si>
  <si>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</si>
  <si>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</si>
  <si>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</si>
  <si>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</si>
  <si>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</si>
  <si>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</si>
  <si>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</si>
  <si>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</si>
  <si>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</si>
  <si>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</si>
  <si>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</si>
  <si>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</si>
  <si>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</si>
  <si>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</si>
  <si>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</si>
  <si>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Itemes  extraordinarios</t>
  </si>
  <si>
    <t>EBITDA (*)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</si>
  <si>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</si>
  <si>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</si>
  <si>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</si>
  <si>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</si>
  <si>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</si>
  <si>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</si>
  <si>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</si>
  <si>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</si>
  <si>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</si>
  <si>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</si>
  <si>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</si>
  <si>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</si>
  <si>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</si>
  <si>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</si>
  <si>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</si>
  <si>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</si>
  <si>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</si>
  <si>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</si>
  <si>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 xml:space="preserve">Total   </t>
  </si>
  <si>
    <t xml:space="preserve">(GWh) </t>
  </si>
  <si>
    <t>(%)</t>
  </si>
  <si>
    <t>(GWh) (*)</t>
  </si>
  <si>
    <t>Markets in which participates</t>
  </si>
  <si>
    <t>Energy Sales</t>
  </si>
  <si>
    <t>Market share</t>
  </si>
  <si>
    <t>Energy Losses</t>
  </si>
  <si>
    <t>Clients</t>
  </si>
  <si>
    <t>Clients/Employees</t>
  </si>
  <si>
    <t>(thousand)</t>
  </si>
  <si>
    <t>(*) Final sales to the customers and tolls are included.</t>
  </si>
  <si>
    <t>Energy Sales Revenues</t>
  </si>
  <si>
    <t>Revenues by business and type of customers</t>
  </si>
  <si>
    <t>(Figures in Million Ch$)</t>
  </si>
  <si>
    <t>Generation:</t>
  </si>
  <si>
    <t>Regulated customers</t>
  </si>
  <si>
    <t>Non regulated customers</t>
  </si>
  <si>
    <t>Spot market</t>
  </si>
  <si>
    <t>Distribution:</t>
  </si>
  <si>
    <t>Residential</t>
  </si>
  <si>
    <t>Commercial</t>
  </si>
  <si>
    <t>Other</t>
  </si>
  <si>
    <t>Less: Consolidation adjustments</t>
  </si>
  <si>
    <t>Total Energy sales</t>
  </si>
  <si>
    <t>CONSOLIDATED INCOME STATEMENT (Million Ch$)</t>
  </si>
  <si>
    <t>Change</t>
  </si>
  <si>
    <t>% Change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</si>
  <si>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</si>
  <si>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</si>
  <si>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</si>
  <si>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</si>
  <si>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</si>
  <si>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</si>
  <si>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</si>
  <si>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</si>
  <si>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</si>
  <si>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</si>
  <si>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</si>
  <si>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</si>
  <si>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</si>
  <si>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</si>
  <si>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</si>
  <si>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OPERATING INCOME</t>
  </si>
  <si>
    <t>NET FINANCIAL EXPENSE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</si>
  <si>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</si>
  <si>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</si>
  <si>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</si>
  <si>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</si>
  <si>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</si>
  <si>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Income from other investments</t>
  </si>
  <si>
    <t>Share of profit (loss) of associates accounted for using the equity method</t>
  </si>
  <si>
    <t>Otther Non Operating revenues (expenses)</t>
  </si>
  <si>
    <t>NET INCOME BEFORE TAXES</t>
  </si>
  <si>
    <t>Income Tax</t>
  </si>
  <si>
    <t>NET INCOME</t>
  </si>
  <si>
    <t>Shareholders of the parent company</t>
  </si>
  <si>
    <t>Non-controlling interest</t>
  </si>
  <si>
    <t>Earning per share  (Ch$ /share)*</t>
  </si>
  <si>
    <t>EBITDA, by business segment</t>
  </si>
  <si>
    <t xml:space="preserve"> % Change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</si>
  <si>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</si>
  <si>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</si>
  <si>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</si>
  <si>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</si>
  <si>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Personnel Expenses</t>
  </si>
  <si>
    <t>Other expenses by nature</t>
  </si>
  <si>
    <t>Total Distribution business</t>
  </si>
  <si>
    <t xml:space="preserve">Generation </t>
  </si>
  <si>
    <t>Distribution</t>
  </si>
  <si>
    <t>Business Segment</t>
  </si>
  <si>
    <t>Depreciation, Amortization and Impairments</t>
  </si>
  <si>
    <t>(Figures in million Ch$)</t>
  </si>
  <si>
    <t>NON OPERATING INCOME</t>
  </si>
  <si>
    <t>Financial Income</t>
  </si>
  <si>
    <t>Enel Distribución Chile and subsidiaries</t>
  </si>
  <si>
    <t>Other subsidiaries non related with generation and distribution business</t>
  </si>
  <si>
    <t>Less: consolidation adjustments</t>
  </si>
  <si>
    <t>Total Financial Income</t>
  </si>
  <si>
    <t>Financial Costs</t>
  </si>
  <si>
    <t>Total Financial Costs</t>
  </si>
  <si>
    <t>Foreign currency exchange differences</t>
  </si>
  <si>
    <t>Total Foreign currency exchange differences</t>
  </si>
  <si>
    <t>Total Gain (Loss) for indexed assets and liabilities</t>
  </si>
  <si>
    <t>Other Profit (Loss)</t>
  </si>
  <si>
    <t>Total Other Profit (Loss)</t>
  </si>
  <si>
    <t>Total Share of Profit (Loss) of associates accounted for using the equity method</t>
  </si>
  <si>
    <t>Total Other Profit (Loss) accounted in Non Operating Income</t>
  </si>
  <si>
    <t>Net Income Before Taxes</t>
  </si>
  <si>
    <t>Total Income Tax</t>
  </si>
  <si>
    <t>Net Income</t>
  </si>
  <si>
    <t>Net Income attributable to owners of parent</t>
  </si>
  <si>
    <t>Net income attributable to non-controlling interest</t>
  </si>
  <si>
    <t>Assets</t>
  </si>
  <si>
    <t>(Million Ch$)</t>
  </si>
  <si>
    <t>Current Assets</t>
  </si>
  <si>
    <t>Total Assets</t>
  </si>
  <si>
    <t>Liabilities and Equity</t>
  </si>
  <si>
    <t>Current Liabilities</t>
  </si>
  <si>
    <t>Non Current Liabilities</t>
  </si>
  <si>
    <t>Total Equity</t>
  </si>
  <si>
    <t xml:space="preserve">  attributable to owners of parent company</t>
  </si>
  <si>
    <t xml:space="preserve">  attributable to non-controlling interest</t>
  </si>
  <si>
    <t>Total Liabilities and Equity</t>
  </si>
  <si>
    <t>Net Cash Flow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</si>
  <si>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</si>
  <si>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</si>
  <si>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</si>
  <si>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</si>
  <si>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</si>
  <si>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</si>
  <si>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</si>
  <si>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</si>
  <si>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</si>
  <si>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</si>
  <si>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INFORMATION FOR ASSETS AND EQUIPMENTS BY COMPANY</t>
  </si>
  <si>
    <t>Payments for Additions of Fixed Assets</t>
  </si>
  <si>
    <t>Depreciation</t>
  </si>
  <si>
    <t>Structure and adjustments</t>
  </si>
  <si>
    <t>Change (%)</t>
  </si>
  <si>
    <t>Unit</t>
  </si>
  <si>
    <t>Times</t>
  </si>
  <si>
    <t>Other entities (business different to generation and distribution)</t>
  </si>
  <si>
    <t>Total Consolidated ENEL CHILE Group</t>
  </si>
  <si>
    <t xml:space="preserve">  INTEREST RATE  (%)</t>
  </si>
  <si>
    <t>Fixed Interest Rate</t>
  </si>
  <si>
    <t>(GWh)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</si>
  <si>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</si>
  <si>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</si>
  <si>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</si>
  <si>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</si>
  <si>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</si>
  <si>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</si>
  <si>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</si>
  <si>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</si>
  <si>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</si>
  <si>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</si>
  <si>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</si>
  <si>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</si>
  <si>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</si>
  <si>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</si>
  <si>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</si>
  <si>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 xml:space="preserve">Total Enel Chile Consolidated </t>
  </si>
  <si>
    <t xml:space="preserve">Enel Green Power Chile </t>
  </si>
  <si>
    <t xml:space="preserve">Enel Generación Chile  </t>
  </si>
  <si>
    <t>Generation Business in Chile</t>
  </si>
  <si>
    <t xml:space="preserve">Sist. Eléctrico Nacional (SEN) </t>
  </si>
  <si>
    <t>Distribution Business in Chile (*)</t>
  </si>
  <si>
    <t xml:space="preserve"> Generation business revenues</t>
  </si>
  <si>
    <t xml:space="preserve"> Distribution business revenues</t>
  </si>
  <si>
    <t>Total Enel Chile Consolidated Revenues</t>
  </si>
  <si>
    <t xml:space="preserve"> Distribution business costs</t>
  </si>
  <si>
    <t>Total Enel Chile Consolidated Procurement and Services Costs</t>
  </si>
  <si>
    <t xml:space="preserve"> Generation business costs</t>
  </si>
  <si>
    <t>Generation business EBITDA</t>
  </si>
  <si>
    <t>Distribution business EBITDA</t>
  </si>
  <si>
    <t>TOTAL ENEL CHILE CONSOLIDATED EBITDA</t>
  </si>
  <si>
    <t>Generation business in Chile</t>
  </si>
  <si>
    <t>Distribution business in Chile</t>
  </si>
  <si>
    <t>TOTAL ENEL CHILE CONSOLIDATED</t>
  </si>
  <si>
    <t>Total ENEL CHILE Net Financial Income</t>
  </si>
  <si>
    <t xml:space="preserve">    Other generation</t>
  </si>
  <si>
    <t>Tolls</t>
  </si>
  <si>
    <t>Others</t>
  </si>
  <si>
    <t>Number of Customers</t>
  </si>
  <si>
    <t xml:space="preserve">Enel Distribución Chile  </t>
  </si>
  <si>
    <t>Physical Energy Sales  (GWh)  *</t>
  </si>
  <si>
    <t>Change
in GWh</t>
  </si>
  <si>
    <t>Million Chilean pesos variation in Ch$ and %</t>
  </si>
  <si>
    <t>Reversal of impairment profit (impairment loss) by application of IFRS 9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</si>
  <si>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</si>
  <si>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</si>
  <si>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</si>
  <si>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</si>
  <si>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</si>
  <si>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</si>
  <si>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</si>
  <si>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</si>
  <si>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</si>
  <si>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</si>
  <si>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</si>
  <si>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</si>
  <si>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</si>
  <si>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</si>
  <si>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</si>
  <si>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 xml:space="preserve">(7) Net income of the period attributable to the owners of the parent company for LTM / Average of equity attributable to the owners of </t>
  </si>
  <si>
    <t xml:space="preserve">      the parent company at the beginning and at the end of the period </t>
  </si>
  <si>
    <t>(8) Total Net Income of the period for LTM / Average of total assets at the beginning  and at the end of the period</t>
  </si>
  <si>
    <t>ENEL CHILE</t>
  </si>
  <si>
    <t>Energy sales</t>
  </si>
  <si>
    <t>Enel  Chile</t>
  </si>
  <si>
    <t>Enel Chile</t>
  </si>
  <si>
    <t>Dec-19</t>
  </si>
  <si>
    <t>Net Income from other investments</t>
  </si>
  <si>
    <t>Net Income from Sale of Assets</t>
  </si>
  <si>
    <t>1Q 2020</t>
  </si>
  <si>
    <t>1Q 2019</t>
  </si>
  <si>
    <t>3 months ended March 31, 2020</t>
  </si>
  <si>
    <t>3 months ended March 31, 2019</t>
  </si>
  <si>
    <t>3 months ended March 31, 2020 and 2019</t>
  </si>
  <si>
    <t>Mar-20</t>
  </si>
  <si>
    <t>Mar-19</t>
  </si>
  <si>
    <t>3 months ended March 31, 2019 and 2018</t>
  </si>
  <si>
    <t>March 31, 
2020</t>
  </si>
  <si>
    <t>December 31, 2019</t>
  </si>
  <si>
    <t>N/A</t>
  </si>
  <si>
    <t>(*) As of March 31, 2020 and March 31, 2019 the average number of paid and subscribed shares was 69,166,557,220.</t>
  </si>
  <si>
    <t>-</t>
  </si>
  <si>
    <t xml:space="preserve">                   -  </t>
  </si>
  <si>
    <t xml:space="preserve">                -  </t>
  </si>
  <si>
    <t>Total income from other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</si>
</sst>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-* #,##0.00\ _€_-;\-* #,##0.00\ _€_-;_-* &quot;-&quot;??\ _€_-;_-@_-"/>
    <numFmt numFmtId="169" formatCode="#,##0;\(#,##0\)"/>
    <numFmt numFmtId="170" formatCode="0.0%"/>
    <numFmt numFmtId="171" formatCode="_-* #,##0_-;\-* #,##0_-;_-* &quot;-&quot;??_-;_-@_-"/>
    <numFmt numFmtId="172" formatCode="#,##0_);[Black]\(#,##0\);&quot;-       &quot;"/>
    <numFmt numFmtId="173" formatCode="#,##0;\(#,##0\);\-"/>
    <numFmt numFmtId="174" formatCode="\ #,##0;\(#,##0\);\-"/>
    <numFmt numFmtId="175" formatCode="#,##0.000;[Red]\-#,##0.000"/>
    <numFmt numFmtId="176" formatCode="0.0%;\(0.0%\)"/>
    <numFmt numFmtId="177" formatCode="#,##0\ ;\(#,##0\);&quot;-       &quot;"/>
    <numFmt numFmtId="178" formatCode="0%_);\(0%\)"/>
    <numFmt numFmtId="179" formatCode="0.0%_);\(0.0%\)"/>
    <numFmt numFmtId="180" formatCode="#,##0.00_);\(#,##0.00\);&quot;  -  &quot;"/>
    <numFmt numFmtId="181" formatCode="0.00000%"/>
    <numFmt numFmtId="182" formatCode="0.0000%"/>
    <numFmt numFmtId="183" formatCode="0.00000%_);\(0.00000%\)"/>
    <numFmt numFmtId="184" formatCode="0.000000%_);\(0.000000%\)"/>
    <numFmt numFmtId="185" formatCode="_(* #,##0_);_(* \(#,##0\);_(* &quot;-&quot;??_);_(@_)"/>
    <numFmt numFmtId="186" formatCode="#,##0.000;\-#,##0.000"/>
    <numFmt numFmtId="187" formatCode="#,##0_ ;[Red]\-#,##0\ "/>
    <numFmt numFmtId="188" formatCode="0.00000"/>
    <numFmt numFmtId="189" formatCode="0.00;\(0.00\)"/>
    <numFmt numFmtId="190" formatCode="#,##0.00_);[Black]\(#,##0.00\);&quot;-       &quot;"/>
    <numFmt numFmtId="191" formatCode="#,##0_ ;\-#,##0\ "/>
    <numFmt numFmtId="192" formatCode="0.00%_);\(0.00%\)"/>
    <numFmt numFmtId="193" formatCode="_(* #,##0.0_);_(* \(#,##0.0\);_(* &quot;-&quot;??_);_(@_)"/>
    <numFmt numFmtId="194" formatCode="#,##0\ ;[Red]\(#,##0\)"/>
    <numFmt numFmtId="195" formatCode="#,##0\ ;[Black]\(#,##0\)"/>
    <numFmt numFmtId="196" formatCode="mmmm/yyyy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1"/>
      <name val="Tahoma"/>
      <family val="2"/>
    </font>
    <font>
      <sz val="10"/>
      <name val="Tahoma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Tahoma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b/>
      <sz val="11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"/>
      <family val="2"/>
    </font>
    <font>
      <sz val="8"/>
      <name val="Arial "/>
    </font>
    <font>
      <sz val="8"/>
      <color indexed="8"/>
      <name val="Arial 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8"/>
      <color rgb="FFFFFFFF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i/>
      <sz val="8"/>
      <color theme="0"/>
      <name val="Arial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color rgb="FFFFFFFF"/>
      <name val="Arial"/>
      <family val="2"/>
    </font>
    <font>
      <b/>
      <sz val="9"/>
      <color theme="0"/>
      <name val="Arial Narrow"/>
      <family val="2"/>
    </font>
    <font>
      <b/>
      <sz val="8"/>
      <color rgb="FFFFFFFF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"/>
    </font>
    <font>
      <vertAlign val="superscript"/>
      <sz val="7"/>
      <color theme="1"/>
      <name val="Arial"/>
      <family val="2"/>
    </font>
    <font>
      <sz val="7"/>
      <name val="Arial"/>
      <family val="2"/>
    </font>
    <font>
      <b/>
      <sz val="8"/>
      <color rgb="FFFFFFFF"/>
      <name val="Arial "/>
    </font>
  </fonts>
  <fills count="32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C6C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2E74B5"/>
        <bgColor indexed="64"/>
      </patternFill>
    </fill>
    <fill>
      <patternFill patternType="solid">
        <fgColor rgb="FF2E74B5"/>
        <bgColor rgb="FF000000"/>
      </patternFill>
    </fill>
    <fill>
      <patternFill patternType="solid">
        <fgColor rgb="FFC6C6C6"/>
        <bgColor indexed="64"/>
      </patternFill>
    </fill>
    <fill>
      <patternFill patternType="solid">
        <fgColor rgb="FFA9C1DF"/>
        <bgColor rgb="FF000000"/>
      </patternFill>
    </fill>
    <fill>
      <patternFill patternType="solid">
        <fgColor rgb="FFA9C1DF"/>
        <bgColor indexed="64"/>
      </patternFill>
    </fill>
    <fill>
      <patternFill patternType="solid">
        <fgColor rgb="FFCCDAEC"/>
        <bgColor indexed="64"/>
      </patternFill>
    </fill>
    <fill>
      <patternFill patternType="solid">
        <fgColor rgb="FFCCDAEC"/>
        <bgColor rgb="FF000000"/>
      </patternFill>
    </fill>
    <fill>
      <patternFill patternType="solid">
        <fgColor rgb="FFE7EEF5"/>
        <bgColor indexed="64"/>
      </patternFill>
    </fill>
    <fill>
      <patternFill patternType="solid">
        <fgColor rgb="FFE7EEF5"/>
        <bgColor rgb="FF000000"/>
      </patternFill>
    </fill>
    <fill>
      <patternFill patternType="solid">
        <fgColor rgb="FFC8DD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DBEC"/>
        <bgColor rgb="FF000000"/>
      </patternFill>
    </fill>
    <fill>
      <patternFill patternType="solid">
        <fgColor rgb="FFBFD8EF"/>
        <bgColor indexed="64"/>
      </patternFill>
    </fill>
    <fill>
      <patternFill patternType="solid">
        <fgColor rgb="FFBFD8E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5799D5"/>
        <bgColor indexed="64"/>
      </patternFill>
    </fill>
    <fill>
      <patternFill patternType="solid">
        <fgColor rgb="FF5799D5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medium">
        <color theme="8" tint="0.59999389629810485"/>
      </top>
      <bottom/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rgb="FFB7DEE8"/>
      </bottom>
      <diagonal/>
    </border>
    <border>
      <left/>
      <right/>
      <top style="medium">
        <color rgb="FFB7DEE8"/>
      </top>
      <bottom/>
      <diagonal/>
    </border>
    <border>
      <left/>
      <right/>
      <top style="medium">
        <color rgb="FFB7DEE8"/>
      </top>
      <bottom style="medium">
        <color rgb="FFB7DEE8"/>
      </bottom>
      <diagonal/>
    </border>
    <border>
      <left/>
      <right/>
      <top style="thin">
        <color rgb="FFB7DEE8"/>
      </top>
      <bottom style="thin">
        <color rgb="FFB7DEE8"/>
      </bottom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B7DEE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</borders>
  <cellStyleXfs count="29">
    <xf numFmtId="0" fontId="0" fillId="0" borderId="0"/>
    <xf numFmtId="0" fontId="19" fillId="2" borderId="0" applyNumberFormat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6" fillId="0" borderId="0"/>
    <xf numFmtId="0" fontId="26" fillId="0" borderId="0"/>
    <xf numFmtId="0" fontId="22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5">
    <xf numFmtId="0" fontId="0" fillId="0" borderId="0" xfId="0"/>
    <xf numFmtId="0" fontId="36" fillId="6" borderId="0" xfId="0" applyFont="1" applyFill="1"/>
    <xf numFmtId="169" fontId="3" fillId="6" borderId="0" xfId="0" applyNumberFormat="1" applyFont="1" applyFill="1" applyBorder="1" applyAlignment="1" applyProtection="1">
      <alignment vertical="center"/>
      <protection locked="0"/>
    </xf>
    <xf numFmtId="0" fontId="4" fillId="6" borderId="0" xfId="16" applyFont="1" applyFill="1"/>
    <xf numFmtId="0" fontId="6" fillId="6" borderId="0" xfId="16" applyFont="1" applyFill="1"/>
    <xf numFmtId="0" fontId="7" fillId="6" borderId="1" xfId="16" applyFont="1" applyFill="1" applyBorder="1"/>
    <xf numFmtId="0" fontId="7" fillId="6" borderId="0" xfId="16" applyFont="1" applyFill="1"/>
    <xf numFmtId="0" fontId="9" fillId="6" borderId="0" xfId="16" applyFont="1" applyFill="1"/>
    <xf numFmtId="0" fontId="10" fillId="6" borderId="0" xfId="16" applyFont="1" applyFill="1"/>
    <xf numFmtId="0" fontId="10" fillId="7" borderId="0" xfId="16" applyFont="1" applyFill="1"/>
    <xf numFmtId="0" fontId="8" fillId="7" borderId="0" xfId="16" applyFont="1" applyFill="1"/>
    <xf numFmtId="0" fontId="8" fillId="6" borderId="0" xfId="16" applyFont="1" applyFill="1"/>
    <xf numFmtId="0" fontId="37" fillId="8" borderId="0" xfId="16" applyFont="1" applyFill="1"/>
    <xf numFmtId="0" fontId="5" fillId="7" borderId="2" xfId="16" applyFont="1" applyFill="1" applyBorder="1"/>
    <xf numFmtId="0" fontId="37" fillId="8" borderId="0" xfId="16" applyFont="1" applyFill="1" applyAlignment="1">
      <alignment horizontal="center" vertical="center"/>
    </xf>
    <xf numFmtId="0" fontId="37" fillId="8" borderId="10" xfId="16" applyFont="1" applyFill="1" applyBorder="1" applyAlignment="1">
      <alignment horizontal="center" vertical="center" wrapText="1"/>
    </xf>
    <xf numFmtId="0" fontId="9" fillId="6" borderId="11" xfId="16" applyFont="1" applyFill="1" applyBorder="1"/>
    <xf numFmtId="0" fontId="37" fillId="8" borderId="10" xfId="16" applyFont="1" applyFill="1" applyBorder="1" applyAlignment="1">
      <alignment horizontal="center" vertical="center"/>
    </xf>
    <xf numFmtId="0" fontId="8" fillId="6" borderId="0" xfId="16" applyFont="1" applyFill="1" applyAlignment="1">
      <alignment horizontal="center"/>
    </xf>
    <xf numFmtId="0" fontId="7" fillId="9" borderId="0" xfId="16" applyFont="1" applyFill="1"/>
    <xf numFmtId="0" fontId="4" fillId="9" borderId="0" xfId="16" applyFont="1" applyFill="1"/>
    <xf numFmtId="0" fontId="5" fillId="6" borderId="0" xfId="16" applyFont="1" applyFill="1"/>
    <xf numFmtId="0" fontId="2" fillId="6" borderId="0" xfId="16" applyFont="1" applyFill="1"/>
    <xf numFmtId="0" fontId="7" fillId="6" borderId="2" xfId="16" applyFont="1" applyFill="1" applyBorder="1"/>
    <xf numFmtId="170" fontId="4" fillId="6" borderId="0" xfId="24" applyNumberFormat="1" applyFont="1" applyFill="1"/>
    <xf numFmtId="170" fontId="7" fillId="6" borderId="1" xfId="16" applyNumberFormat="1" applyFont="1" applyFill="1" applyBorder="1"/>
    <xf numFmtId="0" fontId="38" fillId="10" borderId="2" xfId="0" applyFont="1" applyFill="1" applyBorder="1" applyAlignment="1">
      <alignment horizontal="center"/>
    </xf>
    <xf numFmtId="0" fontId="38" fillId="10" borderId="2" xfId="16" applyFont="1" applyFill="1" applyBorder="1" applyAlignment="1">
      <alignment horizontal="center" vertical="center"/>
    </xf>
    <xf numFmtId="0" fontId="38" fillId="10" borderId="2" xfId="16" applyFont="1" applyFill="1" applyBorder="1" applyAlignment="1">
      <alignment horizontal="center" vertical="center" wrapText="1"/>
    </xf>
    <xf numFmtId="0" fontId="4" fillId="10" borderId="0" xfId="16" applyFont="1" applyFill="1"/>
    <xf numFmtId="0" fontId="39" fillId="6" borderId="0" xfId="16" applyFont="1" applyFill="1"/>
    <xf numFmtId="169" fontId="12" fillId="6" borderId="0" xfId="0" applyNumberFormat="1" applyFont="1" applyFill="1" applyBorder="1" applyAlignment="1" applyProtection="1">
      <alignment vertical="center"/>
      <protection locked="0"/>
    </xf>
    <xf numFmtId="171" fontId="4" fillId="6" borderId="0" xfId="4" applyNumberFormat="1" applyFont="1" applyFill="1"/>
    <xf numFmtId="171" fontId="7" fillId="6" borderId="1" xfId="4" applyNumberFormat="1" applyFont="1" applyFill="1" applyBorder="1"/>
    <xf numFmtId="0" fontId="9" fillId="6" borderId="0" xfId="16" applyFont="1" applyFill="1" applyBorder="1"/>
    <xf numFmtId="173" fontId="9" fillId="6" borderId="0" xfId="4" applyNumberFormat="1" applyFont="1" applyFill="1"/>
    <xf numFmtId="174" fontId="9" fillId="6" borderId="0" xfId="4" applyNumberFormat="1" applyFont="1" applyFill="1"/>
    <xf numFmtId="174" fontId="9" fillId="6" borderId="0" xfId="16" applyNumberFormat="1" applyFont="1" applyFill="1"/>
    <xf numFmtId="174" fontId="37" fillId="8" borderId="0" xfId="4" applyNumberFormat="1" applyFont="1" applyFill="1"/>
    <xf numFmtId="174" fontId="10" fillId="7" borderId="0" xfId="16" applyNumberFormat="1" applyFont="1" applyFill="1"/>
    <xf numFmtId="174" fontId="10" fillId="7" borderId="0" xfId="4" applyNumberFormat="1" applyFont="1" applyFill="1"/>
    <xf numFmtId="173" fontId="9" fillId="6" borderId="0" xfId="16" applyNumberFormat="1" applyFont="1" applyFill="1"/>
    <xf numFmtId="174" fontId="10" fillId="6" borderId="0" xfId="4" applyNumberFormat="1" applyFont="1" applyFill="1"/>
    <xf numFmtId="0" fontId="14" fillId="0" borderId="0" xfId="14" applyFont="1"/>
    <xf numFmtId="38" fontId="14" fillId="0" borderId="0" xfId="14" applyNumberFormat="1" applyFont="1"/>
    <xf numFmtId="175" fontId="14" fillId="0" borderId="0" xfId="14" applyNumberFormat="1" applyFont="1"/>
    <xf numFmtId="0" fontId="13" fillId="0" borderId="0" xfId="14" applyFont="1"/>
    <xf numFmtId="176" fontId="13" fillId="0" borderId="0" xfId="25" applyNumberFormat="1" applyFont="1" applyBorder="1" applyAlignment="1">
      <alignment vertical="center"/>
    </xf>
    <xf numFmtId="0" fontId="2" fillId="0" borderId="0" xfId="14"/>
    <xf numFmtId="0" fontId="15" fillId="0" borderId="0" xfId="14" applyFont="1" applyFill="1" applyBorder="1" applyAlignment="1">
      <alignment horizontal="left" vertical="center" indent="1"/>
    </xf>
    <xf numFmtId="177" fontId="15" fillId="0" borderId="0" xfId="14" applyNumberFormat="1" applyFont="1" applyFill="1" applyBorder="1" applyAlignment="1">
      <alignment vertical="center"/>
    </xf>
    <xf numFmtId="172" fontId="15" fillId="0" borderId="0" xfId="14" applyNumberFormat="1" applyFont="1" applyFill="1" applyBorder="1" applyAlignment="1">
      <alignment vertical="center"/>
    </xf>
    <xf numFmtId="178" fontId="15" fillId="0" borderId="0" xfId="25" applyNumberFormat="1" applyFont="1" applyFill="1" applyBorder="1" applyAlignment="1">
      <alignment vertical="center"/>
    </xf>
    <xf numFmtId="1" fontId="14" fillId="0" borderId="0" xfId="14" applyNumberFormat="1" applyFont="1"/>
    <xf numFmtId="0" fontId="17" fillId="0" borderId="12" xfId="19" applyFont="1" applyFill="1" applyBorder="1" applyAlignment="1">
      <alignment horizontal="left" vertical="center" indent="2"/>
    </xf>
    <xf numFmtId="177" fontId="14" fillId="0" borderId="0" xfId="14" applyNumberFormat="1" applyFont="1"/>
    <xf numFmtId="0" fontId="17" fillId="0" borderId="12" xfId="19" applyFont="1" applyFill="1" applyBorder="1" applyAlignment="1">
      <alignment horizontal="left" vertical="center" wrapText="1" indent="2"/>
    </xf>
    <xf numFmtId="0" fontId="17" fillId="0" borderId="12" xfId="14" applyFont="1" applyFill="1" applyBorder="1" applyAlignment="1">
      <alignment horizontal="left" vertical="center" wrapText="1" indent="2"/>
    </xf>
    <xf numFmtId="0" fontId="15" fillId="0" borderId="12" xfId="19" applyFont="1" applyFill="1" applyBorder="1" applyAlignment="1">
      <alignment horizontal="left" vertical="center" wrapText="1" indent="2"/>
    </xf>
    <xf numFmtId="0" fontId="17" fillId="0" borderId="0" xfId="14" applyFont="1" applyFill="1" applyBorder="1" applyAlignment="1">
      <alignment horizontal="left" vertical="center" indent="2"/>
    </xf>
    <xf numFmtId="177" fontId="17" fillId="0" borderId="0" xfId="14" applyNumberFormat="1" applyFont="1" applyFill="1" applyBorder="1" applyAlignment="1">
      <alignment vertical="center"/>
    </xf>
    <xf numFmtId="172" fontId="17" fillId="0" borderId="0" xfId="14" applyNumberFormat="1" applyFont="1" applyFill="1" applyBorder="1" applyAlignment="1">
      <alignment vertical="center"/>
    </xf>
    <xf numFmtId="0" fontId="14" fillId="0" borderId="0" xfId="14" applyFont="1" applyFill="1"/>
    <xf numFmtId="177" fontId="14" fillId="0" borderId="0" xfId="14" applyNumberFormat="1" applyFont="1" applyFill="1"/>
    <xf numFmtId="0" fontId="13" fillId="0" borderId="0" xfId="14" applyFont="1" applyFill="1" applyBorder="1" applyAlignment="1">
      <alignment horizontal="left" vertical="center" wrapText="1" indent="2"/>
    </xf>
    <xf numFmtId="177" fontId="13" fillId="0" borderId="0" xfId="14" applyNumberFormat="1" applyFont="1" applyFill="1" applyBorder="1" applyAlignment="1">
      <alignment vertical="center"/>
    </xf>
    <xf numFmtId="172" fontId="13" fillId="0" borderId="0" xfId="14" applyNumberFormat="1" applyFont="1" applyFill="1" applyBorder="1" applyAlignment="1">
      <alignment vertical="center"/>
    </xf>
    <xf numFmtId="179" fontId="13" fillId="0" borderId="0" xfId="25" applyNumberFormat="1" applyFont="1" applyFill="1" applyBorder="1" applyAlignment="1">
      <alignment vertical="center"/>
    </xf>
    <xf numFmtId="181" fontId="13" fillId="0" borderId="0" xfId="25" applyNumberFormat="1" applyFont="1" applyFill="1" applyBorder="1" applyAlignment="1">
      <alignment vertical="center"/>
    </xf>
    <xf numFmtId="182" fontId="13" fillId="0" borderId="0" xfId="25" applyNumberFormat="1" applyFont="1" applyFill="1" applyBorder="1" applyAlignment="1">
      <alignment vertical="center"/>
    </xf>
    <xf numFmtId="183" fontId="13" fillId="0" borderId="0" xfId="25" applyNumberFormat="1" applyFont="1" applyFill="1" applyBorder="1" applyAlignment="1">
      <alignment vertical="center"/>
    </xf>
    <xf numFmtId="184" fontId="13" fillId="0" borderId="0" xfId="25" applyNumberFormat="1" applyFont="1" applyFill="1" applyBorder="1" applyAlignment="1">
      <alignment vertical="center"/>
    </xf>
    <xf numFmtId="179" fontId="35" fillId="0" borderId="0" xfId="25" applyNumberFormat="1" applyFont="1"/>
    <xf numFmtId="0" fontId="13" fillId="0" borderId="3" xfId="14" applyFont="1" applyBorder="1" applyAlignment="1">
      <alignment horizontal="left" vertical="center" indent="1"/>
    </xf>
    <xf numFmtId="177" fontId="13" fillId="5" borderId="3" xfId="14" applyNumberFormat="1" applyFont="1" applyFill="1" applyBorder="1" applyAlignment="1">
      <alignment vertical="center"/>
    </xf>
    <xf numFmtId="172" fontId="13" fillId="4" borderId="4" xfId="14" applyNumberFormat="1" applyFont="1" applyFill="1" applyBorder="1" applyAlignment="1">
      <alignment vertical="center"/>
    </xf>
    <xf numFmtId="172" fontId="14" fillId="0" borderId="0" xfId="14" applyNumberFormat="1" applyFont="1"/>
    <xf numFmtId="0" fontId="18" fillId="3" borderId="0" xfId="14" applyFont="1" applyFill="1"/>
    <xf numFmtId="185" fontId="14" fillId="0" borderId="0" xfId="12" applyNumberFormat="1" applyFont="1"/>
    <xf numFmtId="10" fontId="14" fillId="0" borderId="0" xfId="25" applyNumberFormat="1" applyFont="1"/>
    <xf numFmtId="17" fontId="8" fillId="6" borderId="0" xfId="16" applyNumberFormat="1" applyFont="1" applyFill="1" applyAlignment="1">
      <alignment horizontal="center"/>
    </xf>
    <xf numFmtId="173" fontId="8" fillId="6" borderId="0" xfId="4" applyNumberFormat="1" applyFont="1" applyFill="1"/>
    <xf numFmtId="0" fontId="21" fillId="6" borderId="0" xfId="16" applyFont="1" applyFill="1"/>
    <xf numFmtId="171" fontId="4" fillId="6" borderId="0" xfId="16" applyNumberFormat="1" applyFont="1" applyFill="1"/>
    <xf numFmtId="9" fontId="4" fillId="6" borderId="0" xfId="24" applyFont="1" applyFill="1"/>
    <xf numFmtId="9" fontId="4" fillId="6" borderId="0" xfId="16" applyNumberFormat="1" applyFont="1" applyFill="1"/>
    <xf numFmtId="0" fontId="2" fillId="6" borderId="2" xfId="16" applyFont="1" applyFill="1" applyBorder="1"/>
    <xf numFmtId="0" fontId="4" fillId="6" borderId="2" xfId="16" applyFont="1" applyFill="1" applyBorder="1"/>
    <xf numFmtId="171" fontId="4" fillId="6" borderId="2" xfId="16" applyNumberFormat="1" applyFont="1" applyFill="1" applyBorder="1"/>
    <xf numFmtId="171" fontId="5" fillId="6" borderId="0" xfId="16" applyNumberFormat="1" applyFont="1" applyFill="1"/>
    <xf numFmtId="171" fontId="5" fillId="6" borderId="0" xfId="4" applyNumberFormat="1" applyFont="1" applyFill="1"/>
    <xf numFmtId="9" fontId="4" fillId="6" borderId="0" xfId="24" applyFont="1" applyFill="1" applyAlignment="1">
      <alignment horizontal="center"/>
    </xf>
    <xf numFmtId="9" fontId="4" fillId="6" borderId="0" xfId="16" applyNumberFormat="1" applyFont="1" applyFill="1" applyAlignment="1">
      <alignment horizontal="center"/>
    </xf>
    <xf numFmtId="0" fontId="2" fillId="6" borderId="0" xfId="21" applyFont="1" applyFill="1"/>
    <xf numFmtId="0" fontId="2" fillId="6" borderId="0" xfId="21" applyFont="1" applyFill="1" applyAlignment="1">
      <alignment vertical="center"/>
    </xf>
    <xf numFmtId="0" fontId="9" fillId="6" borderId="0" xfId="21" applyFont="1" applyFill="1"/>
    <xf numFmtId="0" fontId="2" fillId="6" borderId="0" xfId="21" applyFont="1" applyFill="1" applyBorder="1" applyAlignment="1">
      <alignment vertical="center"/>
    </xf>
    <xf numFmtId="0" fontId="9" fillId="11" borderId="0" xfId="0" applyFont="1" applyFill="1" applyBorder="1" applyAlignment="1">
      <alignment horizontal="left" vertical="center" indent="1"/>
    </xf>
    <xf numFmtId="0" fontId="14" fillId="0" borderId="0" xfId="14" applyFont="1" applyAlignment="1">
      <alignment horizontal="center"/>
    </xf>
    <xf numFmtId="173" fontId="9" fillId="6" borderId="0" xfId="4" applyNumberFormat="1" applyFont="1" applyFill="1" applyBorder="1"/>
    <xf numFmtId="171" fontId="9" fillId="6" borderId="0" xfId="4" applyNumberFormat="1" applyFont="1" applyFill="1"/>
    <xf numFmtId="170" fontId="9" fillId="6" borderId="0" xfId="24" applyNumberFormat="1" applyFont="1" applyFill="1"/>
    <xf numFmtId="0" fontId="9" fillId="6" borderId="13" xfId="16" applyFont="1" applyFill="1" applyBorder="1"/>
    <xf numFmtId="0" fontId="9" fillId="6" borderId="10" xfId="16" applyFont="1" applyFill="1" applyBorder="1"/>
    <xf numFmtId="0" fontId="9" fillId="6" borderId="0" xfId="21" applyFont="1" applyFill="1" applyAlignment="1">
      <alignment vertical="center"/>
    </xf>
    <xf numFmtId="0" fontId="9" fillId="11" borderId="0" xfId="0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center"/>
    </xf>
    <xf numFmtId="3" fontId="9" fillId="11" borderId="0" xfId="0" applyNumberFormat="1" applyFont="1" applyFill="1" applyBorder="1" applyAlignment="1">
      <alignment horizontal="right" vertical="center"/>
    </xf>
    <xf numFmtId="170" fontId="9" fillId="11" borderId="0" xfId="0" applyNumberFormat="1" applyFont="1" applyFill="1" applyBorder="1" applyAlignment="1">
      <alignment horizontal="right" vertical="center"/>
    </xf>
    <xf numFmtId="0" fontId="9" fillId="6" borderId="0" xfId="22" applyFont="1" applyFill="1" applyAlignment="1">
      <alignment vertical="center"/>
    </xf>
    <xf numFmtId="0" fontId="9" fillId="6" borderId="0" xfId="21" applyFont="1" applyFill="1" applyBorder="1"/>
    <xf numFmtId="0" fontId="9" fillId="6" borderId="0" xfId="16" applyFont="1" applyFill="1" applyBorder="1" applyAlignment="1">
      <alignment vertical="center"/>
    </xf>
    <xf numFmtId="0" fontId="25" fillId="0" borderId="0" xfId="21" applyFont="1"/>
    <xf numFmtId="0" fontId="14" fillId="0" borderId="0" xfId="14" applyFont="1" applyAlignment="1">
      <alignment horizontal="left"/>
    </xf>
    <xf numFmtId="0" fontId="23" fillId="0" borderId="0" xfId="14" applyFont="1" applyAlignment="1">
      <alignment horizontal="left"/>
    </xf>
    <xf numFmtId="0" fontId="9" fillId="0" borderId="0" xfId="21" applyFont="1" applyFill="1" applyBorder="1"/>
    <xf numFmtId="0" fontId="9" fillId="0" borderId="0" xfId="14" applyFont="1"/>
    <xf numFmtId="0" fontId="8" fillId="0" borderId="14" xfId="14" applyFont="1" applyFill="1" applyBorder="1" applyAlignment="1">
      <alignment horizontal="left" vertical="center" indent="1"/>
    </xf>
    <xf numFmtId="0" fontId="9" fillId="0" borderId="15" xfId="14" applyFont="1" applyFill="1" applyBorder="1" applyAlignment="1">
      <alignment horizontal="left" vertical="center" indent="3"/>
    </xf>
    <xf numFmtId="0" fontId="9" fillId="0" borderId="15" xfId="14" applyFont="1" applyFill="1" applyBorder="1" applyAlignment="1">
      <alignment horizontal="left" vertical="center" indent="1"/>
    </xf>
    <xf numFmtId="0" fontId="9" fillId="0" borderId="0" xfId="14" applyFont="1" applyFill="1" applyBorder="1" applyAlignment="1">
      <alignment horizontal="left" vertical="center" indent="1"/>
    </xf>
    <xf numFmtId="172" fontId="9" fillId="0" borderId="0" xfId="14" applyNumberFormat="1" applyFont="1" applyFill="1" applyBorder="1" applyAlignment="1">
      <alignment vertical="center"/>
    </xf>
    <xf numFmtId="0" fontId="9" fillId="0" borderId="14" xfId="14" applyFont="1" applyFill="1" applyBorder="1" applyAlignment="1">
      <alignment horizontal="left" vertical="center" indent="1"/>
    </xf>
    <xf numFmtId="0" fontId="9" fillId="0" borderId="16" xfId="14" applyFont="1" applyFill="1" applyBorder="1" applyAlignment="1">
      <alignment horizontal="left" vertical="center" indent="3"/>
    </xf>
    <xf numFmtId="0" fontId="9" fillId="0" borderId="14" xfId="14" applyFont="1" applyFill="1" applyBorder="1" applyAlignment="1">
      <alignment horizontal="left" vertical="center" wrapText="1" indent="1"/>
    </xf>
    <xf numFmtId="0" fontId="9" fillId="0" borderId="16" xfId="14" applyFont="1" applyFill="1" applyBorder="1"/>
    <xf numFmtId="0" fontId="10" fillId="0" borderId="0" xfId="16" applyFont="1" applyFill="1"/>
    <xf numFmtId="0" fontId="9" fillId="0" borderId="0" xfId="16" applyFont="1" applyFill="1"/>
    <xf numFmtId="169" fontId="12" fillId="0" borderId="0" xfId="0" applyNumberFormat="1" applyFont="1" applyFill="1" applyBorder="1" applyAlignment="1" applyProtection="1">
      <alignment vertical="center"/>
      <protection locked="0"/>
    </xf>
    <xf numFmtId="0" fontId="27" fillId="6" borderId="0" xfId="16" applyFont="1" applyFill="1"/>
    <xf numFmtId="0" fontId="28" fillId="12" borderId="0" xfId="16" applyFont="1" applyFill="1" applyBorder="1"/>
    <xf numFmtId="0" fontId="27" fillId="13" borderId="0" xfId="16" applyFont="1" applyFill="1" applyBorder="1"/>
    <xf numFmtId="0" fontId="11" fillId="6" borderId="0" xfId="16" applyFont="1" applyFill="1"/>
    <xf numFmtId="0" fontId="17" fillId="6" borderId="0" xfId="16" applyFont="1" applyFill="1"/>
    <xf numFmtId="0" fontId="10" fillId="13" borderId="0" xfId="16" applyFont="1" applyFill="1" applyBorder="1"/>
    <xf numFmtId="0" fontId="9" fillId="13" borderId="0" xfId="16" applyFont="1" applyFill="1" applyBorder="1"/>
    <xf numFmtId="179" fontId="27" fillId="0" borderId="0" xfId="25" applyNumberFormat="1" applyFont="1" applyFill="1" applyBorder="1" applyAlignment="1">
      <alignment horizontal="right" vertical="center"/>
    </xf>
    <xf numFmtId="0" fontId="10" fillId="0" borderId="0" xfId="16" applyFont="1" applyFill="1" applyBorder="1"/>
    <xf numFmtId="171" fontId="9" fillId="13" borderId="0" xfId="4" applyNumberFormat="1" applyFont="1" applyFill="1" applyBorder="1"/>
    <xf numFmtId="170" fontId="9" fillId="13" borderId="0" xfId="24" applyNumberFormat="1" applyFont="1" applyFill="1" applyBorder="1"/>
    <xf numFmtId="167" fontId="9" fillId="13" borderId="0" xfId="16" applyNumberFormat="1" applyFont="1" applyFill="1" applyBorder="1"/>
    <xf numFmtId="170" fontId="9" fillId="13" borderId="0" xfId="16" applyNumberFormat="1" applyFont="1" applyFill="1" applyBorder="1"/>
    <xf numFmtId="0" fontId="9" fillId="6" borderId="0" xfId="16" applyFont="1" applyFill="1" applyAlignment="1">
      <alignment horizontal="center"/>
    </xf>
    <xf numFmtId="0" fontId="9" fillId="0" borderId="0" xfId="14" applyFont="1" applyFill="1" applyBorder="1"/>
    <xf numFmtId="172" fontId="9" fillId="0" borderId="17" xfId="14" applyNumberFormat="1" applyFont="1" applyFill="1" applyBorder="1" applyAlignment="1">
      <alignment vertical="center"/>
    </xf>
    <xf numFmtId="172" fontId="9" fillId="0" borderId="18" xfId="14" applyNumberFormat="1" applyFont="1" applyFill="1" applyBorder="1" applyAlignment="1">
      <alignment vertical="center"/>
    </xf>
    <xf numFmtId="172" fontId="8" fillId="0" borderId="17" xfId="14" applyNumberFormat="1" applyFont="1" applyFill="1" applyBorder="1" applyAlignment="1">
      <alignment vertical="center"/>
    </xf>
    <xf numFmtId="9" fontId="9" fillId="0" borderId="19" xfId="26" applyFont="1" applyFill="1" applyBorder="1" applyAlignment="1">
      <alignment horizontal="right" vertical="center"/>
    </xf>
    <xf numFmtId="9" fontId="9" fillId="0" borderId="19" xfId="26" applyFont="1" applyFill="1" applyBorder="1" applyAlignment="1">
      <alignment vertical="center"/>
    </xf>
    <xf numFmtId="0" fontId="9" fillId="0" borderId="19" xfId="14" applyFont="1" applyFill="1" applyBorder="1"/>
    <xf numFmtId="0" fontId="9" fillId="6" borderId="0" xfId="16" applyFont="1" applyFill="1" applyAlignment="1">
      <alignment horizontal="right"/>
    </xf>
    <xf numFmtId="173" fontId="9" fillId="6" borderId="0" xfId="16" applyNumberFormat="1" applyFont="1" applyFill="1" applyAlignment="1">
      <alignment horizontal="right"/>
    </xf>
    <xf numFmtId="173" fontId="8" fillId="0" borderId="0" xfId="16" applyNumberFormat="1" applyFont="1" applyFill="1" applyAlignment="1">
      <alignment horizontal="right"/>
    </xf>
    <xf numFmtId="0" fontId="9" fillId="0" borderId="0" xfId="16" applyFont="1" applyFill="1" applyAlignment="1">
      <alignment horizontal="right"/>
    </xf>
    <xf numFmtId="173" fontId="11" fillId="6" borderId="0" xfId="16" applyNumberFormat="1" applyFont="1" applyFill="1" applyAlignment="1">
      <alignment horizontal="right"/>
    </xf>
    <xf numFmtId="177" fontId="9" fillId="14" borderId="0" xfId="0" applyNumberFormat="1" applyFont="1" applyFill="1" applyBorder="1" applyAlignment="1">
      <alignment vertical="center"/>
    </xf>
    <xf numFmtId="170" fontId="9" fillId="14" borderId="0" xfId="24" applyNumberFormat="1" applyFont="1" applyFill="1" applyBorder="1" applyAlignment="1">
      <alignment vertical="center"/>
    </xf>
    <xf numFmtId="0" fontId="8" fillId="13" borderId="0" xfId="16" applyFont="1" applyFill="1" applyBorder="1"/>
    <xf numFmtId="173" fontId="9" fillId="13" borderId="0" xfId="4" applyNumberFormat="1" applyFont="1" applyFill="1" applyBorder="1"/>
    <xf numFmtId="173" fontId="8" fillId="13" borderId="0" xfId="4" applyNumberFormat="1" applyFont="1" applyFill="1" applyBorder="1"/>
    <xf numFmtId="17" fontId="8" fillId="13" borderId="0" xfId="16" applyNumberFormat="1" applyFont="1" applyFill="1" applyBorder="1" applyAlignment="1">
      <alignment horizontal="center"/>
    </xf>
    <xf numFmtId="173" fontId="9" fillId="13" borderId="0" xfId="16" applyNumberFormat="1" applyFont="1" applyFill="1" applyBorder="1"/>
    <xf numFmtId="177" fontId="17" fillId="0" borderId="20" xfId="19" applyNumberFormat="1" applyFont="1" applyFill="1" applyBorder="1" applyAlignment="1">
      <alignment vertical="center"/>
    </xf>
    <xf numFmtId="177" fontId="17" fillId="13" borderId="20" xfId="19" applyNumberFormat="1" applyFont="1" applyFill="1" applyBorder="1" applyAlignment="1">
      <alignment vertical="center"/>
    </xf>
    <xf numFmtId="177" fontId="17" fillId="0" borderId="20" xfId="14" applyNumberFormat="1" applyFont="1" applyFill="1" applyBorder="1" applyAlignment="1">
      <alignment vertical="center"/>
    </xf>
    <xf numFmtId="172" fontId="17" fillId="0" borderId="20" xfId="14" applyNumberFormat="1" applyFont="1" applyFill="1" applyBorder="1" applyAlignment="1">
      <alignment vertical="center"/>
    </xf>
    <xf numFmtId="177" fontId="15" fillId="13" borderId="20" xfId="19" applyNumberFormat="1" applyFont="1" applyFill="1" applyBorder="1" applyAlignment="1">
      <alignment vertical="center"/>
    </xf>
    <xf numFmtId="169" fontId="29" fillId="6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/>
    <xf numFmtId="0" fontId="37" fillId="6" borderId="0" xfId="16" applyFont="1" applyFill="1" applyBorder="1" applyAlignment="1">
      <alignment horizontal="center"/>
    </xf>
    <xf numFmtId="190" fontId="37" fillId="6" borderId="0" xfId="24" applyNumberFormat="1" applyFont="1" applyFill="1" applyBorder="1" applyAlignment="1">
      <alignment horizontal="center" vertical="center"/>
    </xf>
    <xf numFmtId="0" fontId="9" fillId="0" borderId="21" xfId="22" applyFont="1" applyFill="1" applyBorder="1" applyAlignment="1">
      <alignment horizontal="left" indent="1"/>
    </xf>
    <xf numFmtId="9" fontId="9" fillId="0" borderId="21" xfId="22" applyNumberFormat="1" applyFont="1" applyFill="1" applyBorder="1" applyAlignment="1">
      <alignment horizontal="center"/>
    </xf>
    <xf numFmtId="191" fontId="12" fillId="0" borderId="0" xfId="4" applyNumberFormat="1" applyFont="1" applyFill="1" applyBorder="1" applyAlignment="1" applyProtection="1">
      <alignment vertical="center"/>
      <protection locked="0"/>
    </xf>
    <xf numFmtId="191" fontId="12" fillId="6" borderId="0" xfId="4" applyNumberFormat="1" applyFont="1" applyFill="1" applyBorder="1" applyAlignment="1" applyProtection="1">
      <alignment vertical="center"/>
      <protection locked="0"/>
    </xf>
    <xf numFmtId="191" fontId="9" fillId="6" borderId="0" xfId="4" applyNumberFormat="1" applyFont="1" applyFill="1"/>
    <xf numFmtId="17" fontId="37" fillId="15" borderId="0" xfId="16" quotePrefix="1" applyNumberFormat="1" applyFont="1" applyFill="1" applyBorder="1" applyAlignment="1">
      <alignment horizontal="center" vertical="center"/>
    </xf>
    <xf numFmtId="171" fontId="40" fillId="16" borderId="0" xfId="4" applyNumberFormat="1" applyFont="1" applyFill="1" applyBorder="1" applyAlignment="1">
      <alignment horizontal="center" vertical="center"/>
    </xf>
    <xf numFmtId="0" fontId="37" fillId="15" borderId="0" xfId="0" applyFont="1" applyFill="1" applyBorder="1" applyAlignment="1">
      <alignment horizontal="left" vertical="center" indent="1"/>
    </xf>
    <xf numFmtId="177" fontId="40" fillId="16" borderId="0" xfId="0" applyNumberFormat="1" applyFont="1" applyFill="1" applyBorder="1" applyAlignment="1">
      <alignment vertical="center"/>
    </xf>
    <xf numFmtId="170" fontId="40" fillId="16" borderId="0" xfId="24" applyNumberFormat="1" applyFont="1" applyFill="1" applyBorder="1" applyAlignment="1">
      <alignment vertical="center"/>
    </xf>
    <xf numFmtId="0" fontId="9" fillId="16" borderId="0" xfId="14" applyFont="1" applyFill="1" applyBorder="1" applyAlignment="1">
      <alignment vertical="center"/>
    </xf>
    <xf numFmtId="0" fontId="9" fillId="16" borderId="0" xfId="14" applyFont="1" applyFill="1" applyBorder="1"/>
    <xf numFmtId="0" fontId="37" fillId="15" borderId="22" xfId="14" applyFont="1" applyFill="1" applyBorder="1" applyAlignment="1">
      <alignment horizontal="left" vertical="center" indent="1"/>
    </xf>
    <xf numFmtId="177" fontId="40" fillId="16" borderId="23" xfId="14" applyNumberFormat="1" applyFont="1" applyFill="1" applyBorder="1" applyAlignment="1">
      <alignment vertical="center"/>
    </xf>
    <xf numFmtId="0" fontId="41" fillId="15" borderId="22" xfId="16" applyFont="1" applyFill="1" applyBorder="1" applyAlignment="1">
      <alignment horizontal="left" vertical="center"/>
    </xf>
    <xf numFmtId="0" fontId="41" fillId="15" borderId="22" xfId="19" applyFont="1" applyFill="1" applyBorder="1" applyAlignment="1">
      <alignment horizontal="left" vertical="center" indent="1"/>
    </xf>
    <xf numFmtId="180" fontId="42" fillId="16" borderId="23" xfId="11" applyNumberFormat="1" applyFont="1" applyFill="1" applyBorder="1" applyAlignment="1">
      <alignment vertical="center"/>
    </xf>
    <xf numFmtId="0" fontId="37" fillId="15" borderId="0" xfId="16" applyFont="1" applyFill="1" applyBorder="1" applyAlignment="1">
      <alignment horizontal="center"/>
    </xf>
    <xf numFmtId="0" fontId="37" fillId="15" borderId="0" xfId="16" applyFont="1" applyFill="1"/>
    <xf numFmtId="173" fontId="40" fillId="16" borderId="0" xfId="4" applyNumberFormat="1" applyFont="1" applyFill="1" applyBorder="1"/>
    <xf numFmtId="0" fontId="40" fillId="16" borderId="0" xfId="16" applyFont="1" applyFill="1" applyBorder="1"/>
    <xf numFmtId="173" fontId="39" fillId="15" borderId="0" xfId="4" applyNumberFormat="1" applyFont="1" applyFill="1"/>
    <xf numFmtId="0" fontId="9" fillId="15" borderId="0" xfId="16" applyFont="1" applyFill="1"/>
    <xf numFmtId="173" fontId="43" fillId="15" borderId="0" xfId="4" applyNumberFormat="1" applyFont="1" applyFill="1"/>
    <xf numFmtId="0" fontId="8" fillId="17" borderId="0" xfId="16" applyFont="1" applyFill="1"/>
    <xf numFmtId="173" fontId="8" fillId="12" borderId="0" xfId="4" applyNumberFormat="1" applyFont="1" applyFill="1" applyBorder="1"/>
    <xf numFmtId="0" fontId="10" fillId="17" borderId="0" xfId="16" applyFont="1" applyFill="1"/>
    <xf numFmtId="173" fontId="10" fillId="12" borderId="0" xfId="4" applyNumberFormat="1" applyFont="1" applyFill="1" applyBorder="1"/>
    <xf numFmtId="0" fontId="8" fillId="12" borderId="0" xfId="16" applyFont="1" applyFill="1" applyBorder="1"/>
    <xf numFmtId="0" fontId="37" fillId="15" borderId="0" xfId="16" applyFont="1" applyFill="1" applyAlignment="1">
      <alignment horizontal="center" vertical="center"/>
    </xf>
    <xf numFmtId="0" fontId="37" fillId="15" borderId="10" xfId="16" applyFont="1" applyFill="1" applyBorder="1" applyAlignment="1">
      <alignment horizontal="center" vertical="center"/>
    </xf>
    <xf numFmtId="0" fontId="37" fillId="15" borderId="10" xfId="16" applyFont="1" applyFill="1" applyBorder="1" applyAlignment="1">
      <alignment horizontal="center" vertical="center" wrapText="1"/>
    </xf>
    <xf numFmtId="0" fontId="39" fillId="15" borderId="0" xfId="16" applyFont="1" applyFill="1"/>
    <xf numFmtId="173" fontId="40" fillId="16" borderId="0" xfId="16" applyNumberFormat="1" applyFont="1" applyFill="1" applyBorder="1"/>
    <xf numFmtId="173" fontId="37" fillId="15" borderId="0" xfId="16" applyNumberFormat="1" applyFont="1" applyFill="1"/>
    <xf numFmtId="0" fontId="10" fillId="12" borderId="0" xfId="16" applyFont="1" applyFill="1" applyBorder="1"/>
    <xf numFmtId="0" fontId="9" fillId="17" borderId="0" xfId="16" applyFont="1" applyFill="1"/>
    <xf numFmtId="173" fontId="8" fillId="12" borderId="0" xfId="16" applyNumberFormat="1" applyFont="1" applyFill="1" applyBorder="1"/>
    <xf numFmtId="169" fontId="37" fillId="15" borderId="0" xfId="0" applyNumberFormat="1" applyFont="1" applyFill="1" applyBorder="1" applyAlignment="1" applyProtection="1">
      <alignment vertical="center"/>
      <protection locked="0"/>
    </xf>
    <xf numFmtId="0" fontId="37" fillId="15" borderId="0" xfId="16" applyFont="1" applyFill="1" applyAlignment="1">
      <alignment horizontal="left" vertical="center"/>
    </xf>
    <xf numFmtId="0" fontId="37" fillId="15" borderId="0" xfId="16" applyFont="1" applyFill="1" applyBorder="1" applyAlignment="1">
      <alignment horizontal="left" vertical="center" wrapText="1"/>
    </xf>
    <xf numFmtId="0" fontId="37" fillId="15" borderId="0" xfId="16" applyFont="1" applyFill="1" applyBorder="1" applyAlignment="1">
      <alignment horizontal="center" vertical="center" wrapText="1"/>
    </xf>
    <xf numFmtId="0" fontId="37" fillId="15" borderId="0" xfId="16" applyFont="1" applyFill="1" applyAlignment="1">
      <alignment horizontal="center" vertical="center"/>
    </xf>
    <xf numFmtId="0" fontId="39" fillId="15" borderId="0" xfId="16" applyFont="1" applyFill="1" applyBorder="1"/>
    <xf numFmtId="0" fontId="37" fillId="15" borderId="13" xfId="16" applyFont="1" applyFill="1" applyBorder="1" applyAlignment="1">
      <alignment horizontal="center"/>
    </xf>
    <xf numFmtId="17" fontId="37" fillId="15" borderId="0" xfId="16" quotePrefix="1" applyNumberFormat="1" applyFont="1" applyFill="1" applyAlignment="1">
      <alignment horizontal="center" vertical="center"/>
    </xf>
    <xf numFmtId="0" fontId="9" fillId="6" borderId="0" xfId="16" applyFont="1" applyFill="1" applyAlignment="1">
      <alignment vertical="center"/>
    </xf>
    <xf numFmtId="0" fontId="8" fillId="6" borderId="0" xfId="16" quotePrefix="1" applyFont="1" applyFill="1" applyAlignment="1">
      <alignment horizontal="center" vertical="center"/>
    </xf>
    <xf numFmtId="0" fontId="37" fillId="6" borderId="0" xfId="16" quotePrefix="1" applyFont="1" applyFill="1" applyAlignment="1">
      <alignment horizontal="center" vertical="center"/>
    </xf>
    <xf numFmtId="0" fontId="8" fillId="6" borderId="0" xfId="16" applyFont="1" applyFill="1" applyBorder="1" applyAlignment="1">
      <alignment horizontal="center" wrapText="1"/>
    </xf>
    <xf numFmtId="0" fontId="8" fillId="6" borderId="0" xfId="16" applyFont="1" applyFill="1" applyBorder="1" applyAlignment="1">
      <alignment horizontal="center"/>
    </xf>
    <xf numFmtId="170" fontId="9" fillId="18" borderId="0" xfId="16" applyNumberFormat="1" applyFont="1" applyFill="1" applyBorder="1"/>
    <xf numFmtId="170" fontId="9" fillId="18" borderId="11" xfId="16" applyNumberFormat="1" applyFont="1" applyFill="1" applyBorder="1"/>
    <xf numFmtId="179" fontId="9" fillId="18" borderId="0" xfId="16" applyNumberFormat="1" applyFont="1" applyFill="1" applyBorder="1"/>
    <xf numFmtId="0" fontId="8" fillId="19" borderId="0" xfId="16" applyFont="1" applyFill="1"/>
    <xf numFmtId="0" fontId="9" fillId="19" borderId="0" xfId="16" applyFont="1" applyFill="1"/>
    <xf numFmtId="0" fontId="9" fillId="19" borderId="0" xfId="16" applyFont="1" applyFill="1" applyAlignment="1">
      <alignment horizontal="center"/>
    </xf>
    <xf numFmtId="0" fontId="9" fillId="19" borderId="11" xfId="16" applyFont="1" applyFill="1" applyBorder="1"/>
    <xf numFmtId="0" fontId="9" fillId="19" borderId="11" xfId="16" applyFont="1" applyFill="1" applyBorder="1" applyAlignment="1">
      <alignment horizontal="center"/>
    </xf>
    <xf numFmtId="0" fontId="8" fillId="20" borderId="0" xfId="16" applyFont="1" applyFill="1"/>
    <xf numFmtId="0" fontId="9" fillId="20" borderId="0" xfId="16" applyFont="1" applyFill="1"/>
    <xf numFmtId="0" fontId="9" fillId="20" borderId="0" xfId="16" applyFont="1" applyFill="1" applyAlignment="1">
      <alignment horizontal="center"/>
    </xf>
    <xf numFmtId="170" fontId="9" fillId="21" borderId="0" xfId="24" applyNumberFormat="1" applyFont="1" applyFill="1" applyBorder="1"/>
    <xf numFmtId="0" fontId="9" fillId="20" borderId="11" xfId="16" applyFont="1" applyFill="1" applyBorder="1"/>
    <xf numFmtId="0" fontId="9" fillId="20" borderId="11" xfId="16" applyFont="1" applyFill="1" applyBorder="1" applyAlignment="1">
      <alignment horizontal="center"/>
    </xf>
    <xf numFmtId="167" fontId="9" fillId="21" borderId="11" xfId="16" applyNumberFormat="1" applyFont="1" applyFill="1" applyBorder="1"/>
    <xf numFmtId="2" fontId="9" fillId="21" borderId="0" xfId="16" applyNumberFormat="1" applyFont="1" applyFill="1" applyBorder="1"/>
    <xf numFmtId="189" fontId="9" fillId="21" borderId="0" xfId="16" applyNumberFormat="1" applyFont="1" applyFill="1" applyBorder="1"/>
    <xf numFmtId="0" fontId="8" fillId="22" borderId="0" xfId="16" applyFont="1" applyFill="1"/>
    <xf numFmtId="0" fontId="9" fillId="22" borderId="0" xfId="16" applyFont="1" applyFill="1"/>
    <xf numFmtId="0" fontId="9" fillId="22" borderId="0" xfId="16" applyFont="1" applyFill="1" applyAlignment="1">
      <alignment horizontal="center"/>
    </xf>
    <xf numFmtId="2" fontId="9" fillId="23" borderId="0" xfId="16" applyNumberFormat="1" applyFont="1" applyFill="1" applyBorder="1"/>
    <xf numFmtId="0" fontId="9" fillId="22" borderId="11" xfId="16" applyFont="1" applyFill="1" applyBorder="1"/>
    <xf numFmtId="0" fontId="9" fillId="22" borderId="11" xfId="16" applyFont="1" applyFill="1" applyBorder="1" applyAlignment="1">
      <alignment horizontal="center"/>
    </xf>
    <xf numFmtId="170" fontId="40" fillId="16" borderId="0" xfId="16" applyNumberFormat="1" applyFont="1" applyFill="1" applyBorder="1" applyAlignment="1">
      <alignment horizontal="right" vertical="center"/>
    </xf>
    <xf numFmtId="0" fontId="37" fillId="15" borderId="0" xfId="16" applyFont="1" applyFill="1" applyBorder="1" applyAlignment="1">
      <alignment horizontal="center" vertical="center" wrapText="1"/>
    </xf>
    <xf numFmtId="49" fontId="37" fillId="15" borderId="0" xfId="16" quotePrefix="1" applyNumberFormat="1" applyFont="1" applyFill="1" applyBorder="1" applyAlignment="1">
      <alignment horizontal="center" vertical="center"/>
    </xf>
    <xf numFmtId="177" fontId="15" fillId="0" borderId="20" xfId="25" applyNumberFormat="1" applyFont="1" applyFill="1" applyBorder="1" applyAlignment="1">
      <alignment vertical="center"/>
    </xf>
    <xf numFmtId="179" fontId="15" fillId="0" borderId="20" xfId="24" applyNumberFormat="1" applyFont="1" applyFill="1" applyBorder="1" applyAlignment="1">
      <alignment vertical="center"/>
    </xf>
    <xf numFmtId="179" fontId="15" fillId="0" borderId="24" xfId="24" applyNumberFormat="1" applyFont="1" applyFill="1" applyBorder="1" applyAlignment="1">
      <alignment vertical="center"/>
    </xf>
    <xf numFmtId="179" fontId="42" fillId="16" borderId="23" xfId="24" applyNumberFormat="1" applyFont="1" applyFill="1" applyBorder="1" applyAlignment="1">
      <alignment vertical="center"/>
    </xf>
    <xf numFmtId="179" fontId="8" fillId="12" borderId="0" xfId="4" applyNumberFormat="1" applyFont="1" applyFill="1" applyBorder="1"/>
    <xf numFmtId="179" fontId="9" fillId="13" borderId="0" xfId="4" applyNumberFormat="1" applyFont="1" applyFill="1" applyBorder="1"/>
    <xf numFmtId="179" fontId="40" fillId="16" borderId="0" xfId="4" applyNumberFormat="1" applyFont="1" applyFill="1" applyBorder="1"/>
    <xf numFmtId="179" fontId="0" fillId="0" borderId="0" xfId="0" applyNumberFormat="1"/>
    <xf numFmtId="179" fontId="9" fillId="6" borderId="0" xfId="4" applyNumberFormat="1" applyFont="1" applyFill="1"/>
    <xf numFmtId="179" fontId="10" fillId="12" borderId="0" xfId="4" applyNumberFormat="1" applyFont="1" applyFill="1" applyBorder="1"/>
    <xf numFmtId="179" fontId="39" fillId="15" borderId="0" xfId="4" applyNumberFormat="1" applyFont="1" applyFill="1"/>
    <xf numFmtId="179" fontId="43" fillId="15" borderId="0" xfId="4" applyNumberFormat="1" applyFont="1" applyFill="1"/>
    <xf numFmtId="179" fontId="9" fillId="0" borderId="0" xfId="25" applyNumberFormat="1" applyFont="1" applyFill="1" applyBorder="1" applyAlignment="1">
      <alignment vertical="center"/>
    </xf>
    <xf numFmtId="173" fontId="9" fillId="13" borderId="0" xfId="16" applyNumberFormat="1" applyFont="1" applyFill="1" applyBorder="1" applyAlignment="1">
      <alignment horizontal="right"/>
    </xf>
    <xf numFmtId="0" fontId="9" fillId="13" borderId="0" xfId="16" applyFont="1" applyFill="1" applyBorder="1" applyAlignment="1">
      <alignment horizontal="right"/>
    </xf>
    <xf numFmtId="173" fontId="8" fillId="7" borderId="0" xfId="16" applyNumberFormat="1" applyFont="1" applyFill="1"/>
    <xf numFmtId="17" fontId="37" fillId="15" borderId="13" xfId="16" quotePrefix="1" applyNumberFormat="1" applyFont="1" applyFill="1" applyBorder="1" applyAlignment="1">
      <alignment horizontal="center"/>
    </xf>
    <xf numFmtId="49" fontId="37" fillId="15" borderId="13" xfId="16" quotePrefix="1" applyNumberFormat="1" applyFont="1" applyFill="1" applyBorder="1" applyAlignment="1">
      <alignment horizontal="center"/>
    </xf>
    <xf numFmtId="179" fontId="37" fillId="15" borderId="0" xfId="0" applyNumberFormat="1" applyFont="1" applyFill="1" applyBorder="1" applyAlignment="1" applyProtection="1">
      <alignment vertical="center"/>
      <protection locked="0"/>
    </xf>
    <xf numFmtId="179" fontId="30" fillId="0" borderId="0" xfId="25" applyNumberFormat="1" applyFont="1" applyFill="1" applyBorder="1" applyAlignment="1">
      <alignment horizontal="right" vertical="center"/>
    </xf>
    <xf numFmtId="0" fontId="9" fillId="6" borderId="0" xfId="16" applyFont="1" applyFill="1" applyAlignment="1"/>
    <xf numFmtId="179" fontId="30" fillId="0" borderId="0" xfId="25" applyNumberFormat="1" applyFont="1" applyFill="1" applyBorder="1" applyAlignment="1">
      <alignment vertical="center"/>
    </xf>
    <xf numFmtId="0" fontId="8" fillId="6" borderId="0" xfId="16" applyFont="1" applyFill="1" applyAlignment="1"/>
    <xf numFmtId="169" fontId="31" fillId="6" borderId="0" xfId="0" applyNumberFormat="1" applyFont="1" applyFill="1" applyBorder="1" applyAlignment="1" applyProtection="1">
      <alignment vertical="center"/>
      <protection locked="0"/>
    </xf>
    <xf numFmtId="0" fontId="30" fillId="6" borderId="0" xfId="16" applyFont="1" applyFill="1"/>
    <xf numFmtId="3" fontId="9" fillId="23" borderId="11" xfId="4" applyNumberFormat="1" applyFont="1" applyFill="1" applyBorder="1"/>
    <xf numFmtId="17" fontId="37" fillId="15" borderId="0" xfId="16" quotePrefix="1" applyNumberFormat="1" applyFont="1" applyFill="1" applyBorder="1" applyAlignment="1">
      <alignment horizontal="center" vertical="center" wrapText="1"/>
    </xf>
    <xf numFmtId="192" fontId="40" fillId="16" borderId="23" xfId="14" applyNumberFormat="1" applyFont="1" applyFill="1" applyBorder="1" applyAlignment="1">
      <alignment vertical="center"/>
    </xf>
    <xf numFmtId="177" fontId="17" fillId="0" borderId="20" xfId="25" applyNumberFormat="1" applyFont="1" applyFill="1" applyBorder="1" applyAlignment="1">
      <alignment vertical="center"/>
    </xf>
    <xf numFmtId="179" fontId="17" fillId="0" borderId="20" xfId="24" applyNumberFormat="1" applyFont="1" applyFill="1" applyBorder="1" applyAlignment="1">
      <alignment vertical="center"/>
    </xf>
    <xf numFmtId="179" fontId="17" fillId="0" borderId="20" xfId="24" applyNumberFormat="1" applyFont="1" applyFill="1" applyBorder="1" applyAlignment="1">
      <alignment horizontal="right" vertical="center"/>
    </xf>
    <xf numFmtId="17" fontId="41" fillId="15" borderId="0" xfId="16" quotePrefix="1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32" fillId="3" borderId="0" xfId="0" applyFont="1" applyFill="1"/>
    <xf numFmtId="0" fontId="44" fillId="0" borderId="0" xfId="0" applyFont="1"/>
    <xf numFmtId="0" fontId="45" fillId="15" borderId="0" xfId="0" applyFont="1" applyFill="1" applyBorder="1"/>
    <xf numFmtId="193" fontId="15" fillId="24" borderId="25" xfId="4" applyNumberFormat="1" applyFont="1" applyFill="1" applyBorder="1"/>
    <xf numFmtId="193" fontId="15" fillId="24" borderId="25" xfId="4" applyNumberFormat="1" applyFont="1" applyFill="1" applyBorder="1" applyAlignment="1">
      <alignment horizontal="right" vertical="center"/>
    </xf>
    <xf numFmtId="193" fontId="17" fillId="3" borderId="0" xfId="4" applyNumberFormat="1" applyFont="1" applyFill="1" applyBorder="1"/>
    <xf numFmtId="193" fontId="17" fillId="3" borderId="0" xfId="4" applyNumberFormat="1" applyFont="1" applyFill="1" applyBorder="1" applyAlignment="1">
      <alignment horizontal="right" vertical="center"/>
    </xf>
    <xf numFmtId="193" fontId="17" fillId="0" borderId="0" xfId="4" applyNumberFormat="1" applyFont="1" applyFill="1" applyBorder="1"/>
    <xf numFmtId="193" fontId="15" fillId="25" borderId="25" xfId="4" applyNumberFormat="1" applyFont="1" applyFill="1" applyBorder="1"/>
    <xf numFmtId="193" fontId="15" fillId="25" borderId="25" xfId="4" applyNumberFormat="1" applyFont="1" applyFill="1" applyBorder="1" applyAlignment="1">
      <alignment horizontal="right" vertical="center"/>
    </xf>
    <xf numFmtId="193" fontId="17" fillId="3" borderId="6" xfId="4" applyNumberFormat="1" applyFont="1" applyFill="1" applyBorder="1"/>
    <xf numFmtId="193" fontId="17" fillId="3" borderId="2" xfId="4" applyNumberFormat="1" applyFont="1" applyFill="1" applyBorder="1" applyAlignment="1">
      <alignment horizontal="right" vertical="center"/>
    </xf>
    <xf numFmtId="0" fontId="45" fillId="15" borderId="7" xfId="0" applyFont="1" applyFill="1" applyBorder="1" applyAlignment="1">
      <alignment horizontal="left"/>
    </xf>
    <xf numFmtId="193" fontId="41" fillId="15" borderId="7" xfId="4" applyNumberFormat="1" applyFont="1" applyFill="1" applyBorder="1" applyAlignment="1">
      <alignment horizontal="right" vertical="center"/>
    </xf>
    <xf numFmtId="0" fontId="45" fillId="15" borderId="7" xfId="0" applyFont="1" applyFill="1" applyBorder="1"/>
    <xf numFmtId="9" fontId="41" fillId="15" borderId="7" xfId="28" applyNumberFormat="1" applyFont="1" applyFill="1" applyBorder="1" applyAlignment="1">
      <alignment horizontal="right" vertical="center"/>
    </xf>
    <xf numFmtId="0" fontId="44" fillId="6" borderId="0" xfId="0" applyFont="1" applyFill="1"/>
    <xf numFmtId="0" fontId="33" fillId="3" borderId="0" xfId="0" applyFont="1" applyFill="1"/>
    <xf numFmtId="193" fontId="15" fillId="24" borderId="26" xfId="4" applyNumberFormat="1" applyFont="1" applyFill="1" applyBorder="1"/>
    <xf numFmtId="193" fontId="15" fillId="24" borderId="26" xfId="4" applyNumberFormat="1" applyFont="1" applyFill="1" applyBorder="1" applyAlignment="1">
      <alignment horizontal="right" vertical="center"/>
    </xf>
    <xf numFmtId="168" fontId="44" fillId="0" borderId="0" xfId="0" applyNumberFormat="1" applyFont="1"/>
    <xf numFmtId="189" fontId="9" fillId="21" borderId="11" xfId="16" applyNumberFormat="1" applyFont="1" applyFill="1" applyBorder="1" applyAlignment="1">
      <alignment horizontal="right"/>
    </xf>
    <xf numFmtId="170" fontId="9" fillId="18" borderId="0" xfId="16" applyNumberFormat="1" applyFont="1" applyFill="1" applyBorder="1" applyAlignment="1">
      <alignment horizontal="right"/>
    </xf>
    <xf numFmtId="170" fontId="9" fillId="18" borderId="11" xfId="16" applyNumberFormat="1" applyFont="1" applyFill="1" applyBorder="1" applyAlignment="1">
      <alignment horizontal="right"/>
    </xf>
    <xf numFmtId="189" fontId="9" fillId="21" borderId="5" xfId="16" applyNumberFormat="1" applyFont="1" applyFill="1" applyBorder="1"/>
    <xf numFmtId="0" fontId="41" fillId="15" borderId="0" xfId="0" applyFont="1" applyFill="1" applyBorder="1" applyAlignment="1">
      <alignment horizontal="center" vertical="center" wrapText="1"/>
    </xf>
    <xf numFmtId="0" fontId="45" fillId="15" borderId="0" xfId="0" applyFont="1" applyFill="1" applyBorder="1" applyAlignment="1">
      <alignment horizontal="left" vertical="center"/>
    </xf>
    <xf numFmtId="0" fontId="17" fillId="0" borderId="0" xfId="14" applyFont="1"/>
    <xf numFmtId="170" fontId="17" fillId="0" borderId="0" xfId="14" applyNumberFormat="1" applyFont="1" applyAlignment="1">
      <alignment horizontal="right"/>
    </xf>
    <xf numFmtId="187" fontId="17" fillId="0" borderId="0" xfId="14" applyNumberFormat="1" applyFont="1"/>
    <xf numFmtId="194" fontId="17" fillId="0" borderId="0" xfId="14" applyNumberFormat="1" applyFont="1"/>
    <xf numFmtId="170" fontId="17" fillId="0" borderId="0" xfId="14" applyNumberFormat="1" applyFont="1"/>
    <xf numFmtId="195" fontId="17" fillId="0" borderId="0" xfId="14" applyNumberFormat="1" applyFont="1"/>
    <xf numFmtId="196" fontId="17" fillId="0" borderId="0" xfId="14" applyNumberFormat="1" applyFont="1"/>
    <xf numFmtId="17" fontId="17" fillId="0" borderId="0" xfId="14" applyNumberFormat="1" applyFont="1"/>
    <xf numFmtId="0" fontId="17" fillId="0" borderId="0" xfId="14" applyFont="1" applyAlignment="1">
      <alignment vertical="center"/>
    </xf>
    <xf numFmtId="187" fontId="17" fillId="0" borderId="0" xfId="14" applyNumberFormat="1" applyFont="1" applyAlignment="1">
      <alignment vertical="center"/>
    </xf>
    <xf numFmtId="0" fontId="41" fillId="15" borderId="0" xfId="0" applyFont="1" applyFill="1" applyBorder="1" applyAlignment="1">
      <alignment horizontal="center" vertical="center"/>
    </xf>
    <xf numFmtId="193" fontId="15" fillId="24" borderId="25" xfId="4" applyNumberFormat="1" applyFont="1" applyFill="1" applyBorder="1" applyAlignment="1">
      <alignment vertical="center"/>
    </xf>
    <xf numFmtId="170" fontId="15" fillId="24" borderId="25" xfId="24" applyNumberFormat="1" applyFont="1" applyFill="1" applyBorder="1" applyAlignment="1">
      <alignment vertical="center"/>
    </xf>
    <xf numFmtId="185" fontId="15" fillId="24" borderId="25" xfId="4" applyNumberFormat="1" applyFont="1" applyFill="1" applyBorder="1" applyAlignment="1">
      <alignment vertical="center"/>
    </xf>
    <xf numFmtId="185" fontId="17" fillId="0" borderId="0" xfId="14" applyNumberFormat="1" applyFont="1" applyAlignment="1">
      <alignment horizontal="right"/>
    </xf>
    <xf numFmtId="185" fontId="17" fillId="0" borderId="0" xfId="14" applyNumberFormat="1" applyFont="1"/>
    <xf numFmtId="10" fontId="44" fillId="6" borderId="0" xfId="24" applyNumberFormat="1" applyFont="1" applyFill="1"/>
    <xf numFmtId="179" fontId="9" fillId="26" borderId="0" xfId="16" applyNumberFormat="1" applyFont="1" applyFill="1" applyBorder="1"/>
    <xf numFmtId="49" fontId="37" fillId="15" borderId="0" xfId="16" quotePrefix="1" applyNumberFormat="1" applyFont="1" applyFill="1" applyBorder="1" applyAlignment="1">
      <alignment horizontal="center" vertical="center" wrapText="1"/>
    </xf>
    <xf numFmtId="17" fontId="45" fillId="15" borderId="8" xfId="0" applyNumberFormat="1" applyFont="1" applyFill="1" applyBorder="1" applyAlignment="1">
      <alignment horizontal="left"/>
    </xf>
    <xf numFmtId="17" fontId="45" fillId="15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174" fontId="9" fillId="13" borderId="0" xfId="4" applyNumberFormat="1" applyFont="1" applyFill="1" applyBorder="1" applyAlignment="1">
      <alignment horizontal="right"/>
    </xf>
    <xf numFmtId="174" fontId="10" fillId="12" borderId="0" xfId="16" applyNumberFormat="1" applyFont="1" applyFill="1" applyBorder="1" applyAlignment="1">
      <alignment horizontal="right"/>
    </xf>
    <xf numFmtId="174" fontId="9" fillId="13" borderId="0" xfId="16" applyNumberFormat="1" applyFont="1" applyFill="1" applyBorder="1" applyAlignment="1">
      <alignment horizontal="right"/>
    </xf>
    <xf numFmtId="174" fontId="40" fillId="16" borderId="0" xfId="4" applyNumberFormat="1" applyFont="1" applyFill="1" applyBorder="1" applyAlignment="1">
      <alignment horizontal="right"/>
    </xf>
    <xf numFmtId="49" fontId="37" fillId="15" borderId="0" xfId="16" quotePrefix="1" applyNumberFormat="1" applyFont="1" applyFill="1" applyAlignment="1">
      <alignment horizontal="center" vertical="center"/>
    </xf>
    <xf numFmtId="0" fontId="37" fillId="15" borderId="0" xfId="16" applyFont="1" applyFill="1" applyBorder="1" applyAlignment="1">
      <alignment horizontal="center" vertical="center"/>
    </xf>
    <xf numFmtId="17" fontId="46" fillId="16" borderId="0" xfId="14" applyNumberFormat="1" applyFont="1" applyFill="1" applyBorder="1" applyAlignment="1">
      <alignment horizontal="center" vertical="center"/>
    </xf>
    <xf numFmtId="0" fontId="47" fillId="15" borderId="22" xfId="16" applyFont="1" applyFill="1" applyBorder="1" applyAlignment="1">
      <alignment horizontal="center" vertical="center"/>
    </xf>
    <xf numFmtId="179" fontId="28" fillId="12" borderId="0" xfId="25" applyNumberFormat="1" applyFont="1" applyFill="1" applyBorder="1" applyAlignment="1">
      <alignment vertical="center"/>
    </xf>
    <xf numFmtId="179" fontId="48" fillId="16" borderId="0" xfId="25" applyNumberFormat="1" applyFont="1" applyFill="1" applyBorder="1" applyAlignment="1">
      <alignment vertical="center"/>
    </xf>
    <xf numFmtId="173" fontId="10" fillId="6" borderId="0" xfId="16" applyNumberFormat="1" applyFont="1" applyFill="1" applyAlignment="1">
      <alignment horizontal="right"/>
    </xf>
    <xf numFmtId="0" fontId="8" fillId="6" borderId="0" xfId="16" applyFont="1" applyFill="1" applyAlignment="1">
      <alignment horizontal="right"/>
    </xf>
    <xf numFmtId="179" fontId="8" fillId="0" borderId="0" xfId="25" applyNumberFormat="1" applyFont="1" applyFill="1" applyBorder="1" applyAlignment="1">
      <alignment vertical="center"/>
    </xf>
    <xf numFmtId="169" fontId="9" fillId="23" borderId="11" xfId="4" applyNumberFormat="1" applyFont="1" applyFill="1" applyBorder="1"/>
    <xf numFmtId="0" fontId="15" fillId="27" borderId="12" xfId="19" applyFont="1" applyFill="1" applyBorder="1" applyAlignment="1">
      <alignment horizontal="left" vertical="center" indent="1"/>
    </xf>
    <xf numFmtId="177" fontId="15" fillId="28" borderId="20" xfId="19" applyNumberFormat="1" applyFont="1" applyFill="1" applyBorder="1" applyAlignment="1">
      <alignment vertical="center"/>
    </xf>
    <xf numFmtId="179" fontId="15" fillId="28" borderId="20" xfId="24" applyNumberFormat="1" applyFont="1" applyFill="1" applyBorder="1" applyAlignment="1">
      <alignment vertical="center"/>
    </xf>
    <xf numFmtId="0" fontId="8" fillId="27" borderId="16" xfId="14" applyFont="1" applyFill="1" applyBorder="1" applyAlignment="1">
      <alignment horizontal="left" vertical="center" indent="1"/>
    </xf>
    <xf numFmtId="187" fontId="8" fillId="28" borderId="19" xfId="14" applyNumberFormat="1" applyFont="1" applyFill="1" applyBorder="1" applyAlignment="1">
      <alignment vertical="center"/>
    </xf>
    <xf numFmtId="172" fontId="8" fillId="27" borderId="14" xfId="14" applyNumberFormat="1" applyFont="1" applyFill="1" applyBorder="1" applyAlignment="1">
      <alignment vertical="center"/>
    </xf>
    <xf numFmtId="179" fontId="13" fillId="4" borderId="9" xfId="25" applyNumberFormat="1" applyFont="1" applyFill="1" applyBorder="1" applyAlignment="1">
      <alignment vertical="center"/>
    </xf>
    <xf numFmtId="0" fontId="14" fillId="0" borderId="0" xfId="14" applyFont="1" applyBorder="1"/>
    <xf numFmtId="0" fontId="2" fillId="0" borderId="0" xfId="14" applyBorder="1"/>
    <xf numFmtId="177" fontId="15" fillId="29" borderId="0" xfId="19" applyNumberFormat="1" applyFont="1" applyFill="1" applyBorder="1" applyAlignment="1">
      <alignment vertical="center"/>
    </xf>
    <xf numFmtId="0" fontId="14" fillId="0" borderId="0" xfId="14" applyFont="1" applyFill="1" applyBorder="1"/>
    <xf numFmtId="3" fontId="9" fillId="11" borderId="0" xfId="0" applyNumberFormat="1" applyFont="1" applyFill="1" applyBorder="1" applyAlignment="1">
      <alignment vertical="center"/>
    </xf>
    <xf numFmtId="171" fontId="40" fillId="16" borderId="0" xfId="4" applyNumberFormat="1" applyFont="1" applyFill="1" applyBorder="1" applyAlignment="1">
      <alignment vertical="center"/>
    </xf>
    <xf numFmtId="172" fontId="8" fillId="0" borderId="17" xfId="14" applyNumberFormat="1" applyFont="1" applyFill="1" applyBorder="1" applyAlignment="1">
      <alignment horizontal="right" vertical="center"/>
    </xf>
    <xf numFmtId="172" fontId="9" fillId="0" borderId="18" xfId="14" applyNumberFormat="1" applyFont="1" applyFill="1" applyBorder="1" applyAlignment="1">
      <alignment horizontal="right" vertical="center"/>
    </xf>
    <xf numFmtId="172" fontId="9" fillId="0" borderId="0" xfId="14" applyNumberFormat="1" applyFont="1" applyFill="1" applyBorder="1" applyAlignment="1">
      <alignment horizontal="right" vertical="center"/>
    </xf>
    <xf numFmtId="173" fontId="9" fillId="13" borderId="0" xfId="4" applyNumberFormat="1" applyFont="1" applyFill="1" applyBorder="1" applyAlignment="1">
      <alignment horizontal="right"/>
    </xf>
    <xf numFmtId="173" fontId="9" fillId="6" borderId="0" xfId="4" applyNumberFormat="1" applyFont="1" applyFill="1" applyAlignment="1">
      <alignment horizontal="right"/>
    </xf>
    <xf numFmtId="173" fontId="8" fillId="12" borderId="0" xfId="16" applyNumberFormat="1" applyFont="1" applyFill="1" applyBorder="1" applyAlignment="1">
      <alignment horizontal="right"/>
    </xf>
    <xf numFmtId="0" fontId="8" fillId="13" borderId="0" xfId="16" applyFont="1" applyFill="1" applyBorder="1" applyAlignment="1">
      <alignment horizontal="right"/>
    </xf>
    <xf numFmtId="179" fontId="51" fillId="0" borderId="0" xfId="25" applyNumberFormat="1" applyFont="1" applyFill="1" applyBorder="1" applyAlignment="1">
      <alignment vertical="center"/>
    </xf>
    <xf numFmtId="170" fontId="41" fillId="15" borderId="7" xfId="28" applyNumberFormat="1" applyFont="1" applyFill="1" applyBorder="1" applyAlignment="1">
      <alignment horizontal="right" vertical="center"/>
    </xf>
    <xf numFmtId="173" fontId="8" fillId="6" borderId="0" xfId="16" applyNumberFormat="1" applyFont="1" applyFill="1"/>
    <xf numFmtId="173" fontId="43" fillId="6" borderId="0" xfId="4" applyNumberFormat="1" applyFont="1" applyFill="1"/>
    <xf numFmtId="0" fontId="53" fillId="0" borderId="0" xfId="0" applyFont="1" applyFill="1" applyBorder="1"/>
    <xf numFmtId="170" fontId="17" fillId="0" borderId="0" xfId="24" applyNumberFormat="1" applyFont="1"/>
    <xf numFmtId="170" fontId="17" fillId="0" borderId="0" xfId="24" applyNumberFormat="1" applyFont="1" applyAlignment="1">
      <alignment vertical="center"/>
    </xf>
    <xf numFmtId="0" fontId="37" fillId="15" borderId="0" xfId="16" applyFont="1" applyFill="1" applyBorder="1" applyAlignment="1">
      <alignment horizontal="center" vertical="center"/>
    </xf>
    <xf numFmtId="14" fontId="37" fillId="15" borderId="0" xfId="16" applyNumberFormat="1" applyFont="1" applyFill="1" applyBorder="1" applyAlignment="1">
      <alignment horizontal="center" vertical="center"/>
    </xf>
    <xf numFmtId="14" fontId="37" fillId="15" borderId="13" xfId="16" applyNumberFormat="1" applyFont="1" applyFill="1" applyBorder="1" applyAlignment="1">
      <alignment horizontal="center" vertical="center"/>
    </xf>
    <xf numFmtId="17" fontId="40" fillId="16" borderId="0" xfId="14" applyNumberFormat="1" applyFont="1" applyFill="1" applyBorder="1" applyAlignment="1">
      <alignment horizontal="center" vertical="center"/>
    </xf>
    <xf numFmtId="0" fontId="37" fillId="15" borderId="0" xfId="16" applyFont="1" applyFill="1" applyBorder="1" applyAlignment="1">
      <alignment horizontal="center"/>
    </xf>
    <xf numFmtId="0" fontId="9" fillId="6" borderId="0" xfId="0" applyFont="1" applyFill="1"/>
    <xf numFmtId="0" fontId="9" fillId="6" borderId="0" xfId="0" applyFont="1" applyFill="1" applyAlignment="1">
      <alignment vertical="center"/>
    </xf>
    <xf numFmtId="177" fontId="9" fillId="6" borderId="0" xfId="0" applyNumberFormat="1" applyFont="1" applyFill="1" applyAlignment="1">
      <alignment vertical="center"/>
    </xf>
    <xf numFmtId="10" fontId="9" fillId="6" borderId="0" xfId="24" applyNumberFormat="1" applyFont="1" applyFill="1" applyAlignment="1">
      <alignment vertical="center"/>
    </xf>
    <xf numFmtId="164" fontId="9" fillId="6" borderId="0" xfId="9" applyFont="1" applyFill="1" applyAlignment="1">
      <alignment vertical="center"/>
    </xf>
    <xf numFmtId="3" fontId="9" fillId="6" borderId="0" xfId="21" applyNumberFormat="1" applyFont="1" applyFill="1" applyAlignment="1">
      <alignment vertical="center"/>
    </xf>
    <xf numFmtId="3" fontId="9" fillId="6" borderId="0" xfId="21" applyNumberFormat="1" applyFont="1" applyFill="1"/>
    <xf numFmtId="167" fontId="9" fillId="6" borderId="0" xfId="4" applyFont="1" applyFill="1" applyBorder="1" applyAlignment="1">
      <alignment vertical="center"/>
    </xf>
    <xf numFmtId="10" fontId="9" fillId="6" borderId="0" xfId="24" applyNumberFormat="1" applyFont="1" applyFill="1"/>
    <xf numFmtId="171" fontId="8" fillId="6" borderId="0" xfId="4" applyNumberFormat="1" applyFont="1" applyFill="1"/>
    <xf numFmtId="182" fontId="9" fillId="6" borderId="0" xfId="24" applyNumberFormat="1" applyFont="1" applyFill="1"/>
    <xf numFmtId="10" fontId="9" fillId="6" borderId="0" xfId="24" applyNumberFormat="1" applyFont="1" applyFill="1" applyBorder="1" applyAlignment="1">
      <alignment vertical="center"/>
    </xf>
    <xf numFmtId="171" fontId="9" fillId="6" borderId="0" xfId="21" applyNumberFormat="1" applyFont="1" applyFill="1"/>
    <xf numFmtId="10" fontId="9" fillId="6" borderId="0" xfId="24" applyNumberFormat="1" applyFont="1" applyFill="1" applyBorder="1"/>
    <xf numFmtId="186" fontId="9" fillId="6" borderId="0" xfId="0" applyNumberFormat="1" applyFont="1" applyFill="1" applyBorder="1" applyAlignment="1">
      <alignment vertical="center"/>
    </xf>
    <xf numFmtId="186" fontId="9" fillId="6" borderId="0" xfId="21" applyNumberFormat="1" applyFont="1" applyFill="1" applyBorder="1"/>
    <xf numFmtId="177" fontId="2" fillId="6" borderId="0" xfId="21" applyNumberFormat="1" applyFont="1" applyFill="1" applyBorder="1" applyAlignment="1">
      <alignment vertical="center"/>
    </xf>
    <xf numFmtId="188" fontId="2" fillId="6" borderId="0" xfId="21" applyNumberFormat="1" applyFont="1" applyFill="1" applyBorder="1" applyAlignment="1">
      <alignment vertical="center"/>
    </xf>
    <xf numFmtId="0" fontId="14" fillId="0" borderId="0" xfId="14" applyFont="1" applyAlignment="1">
      <alignment vertical="center"/>
    </xf>
    <xf numFmtId="0" fontId="24" fillId="0" borderId="0" xfId="14" applyFont="1"/>
    <xf numFmtId="172" fontId="14" fillId="0" borderId="0" xfId="0" applyNumberFormat="1" applyFont="1"/>
    <xf numFmtId="2" fontId="9" fillId="6" borderId="0" xfId="16" applyNumberFormat="1" applyFont="1" applyFill="1"/>
    <xf numFmtId="2" fontId="9" fillId="13" borderId="0" xfId="16" applyNumberFormat="1" applyFont="1" applyFill="1" applyBorder="1"/>
    <xf numFmtId="179" fontId="9" fillId="23" borderId="0" xfId="25" applyNumberFormat="1" applyFont="1" applyFill="1" applyBorder="1" applyAlignment="1">
      <alignment horizontal="right" vertical="center"/>
    </xf>
    <xf numFmtId="179" fontId="9" fillId="23" borderId="5" xfId="25" applyNumberFormat="1" applyFont="1" applyFill="1" applyBorder="1" applyAlignment="1">
      <alignment horizontal="right" vertical="center"/>
    </xf>
    <xf numFmtId="179" fontId="9" fillId="21" borderId="0" xfId="25" applyNumberFormat="1" applyFont="1" applyFill="1" applyBorder="1" applyAlignment="1">
      <alignment horizontal="right" vertical="center"/>
    </xf>
    <xf numFmtId="179" fontId="9" fillId="21" borderId="5" xfId="25" applyNumberFormat="1" applyFont="1" applyFill="1" applyBorder="1" applyAlignment="1">
      <alignment horizontal="right" vertical="center"/>
    </xf>
    <xf numFmtId="179" fontId="9" fillId="18" borderId="0" xfId="25" applyNumberFormat="1" applyFont="1" applyFill="1" applyBorder="1" applyAlignment="1">
      <alignment horizontal="right" vertical="center"/>
    </xf>
    <xf numFmtId="179" fontId="9" fillId="18" borderId="5" xfId="25" applyNumberFormat="1" applyFont="1" applyFill="1" applyBorder="1" applyAlignment="1">
      <alignment horizontal="right" vertical="center"/>
    </xf>
    <xf numFmtId="0" fontId="41" fillId="30" borderId="12" xfId="19" applyFont="1" applyFill="1" applyBorder="1" applyAlignment="1">
      <alignment horizontal="left" vertical="center" indent="1"/>
    </xf>
    <xf numFmtId="177" fontId="41" fillId="31" borderId="20" xfId="19" applyNumberFormat="1" applyFont="1" applyFill="1" applyBorder="1" applyAlignment="1">
      <alignment vertical="center"/>
    </xf>
    <xf numFmtId="179" fontId="41" fillId="31" borderId="20" xfId="24" applyNumberFormat="1" applyFont="1" applyFill="1" applyBorder="1" applyAlignment="1">
      <alignment vertical="center"/>
    </xf>
    <xf numFmtId="10" fontId="9" fillId="14" borderId="0" xfId="24" applyNumberFormat="1" applyFont="1" applyFill="1" applyBorder="1" applyAlignment="1">
      <alignment vertical="center"/>
    </xf>
    <xf numFmtId="10" fontId="40" fillId="16" borderId="0" xfId="24" applyNumberFormat="1" applyFont="1" applyFill="1" applyBorder="1" applyAlignment="1">
      <alignment vertical="center"/>
    </xf>
    <xf numFmtId="177" fontId="15" fillId="28" borderId="20" xfId="19" applyNumberFormat="1" applyFont="1" applyFill="1" applyBorder="1" applyAlignment="1">
      <alignment horizontal="right" vertical="center"/>
    </xf>
    <xf numFmtId="179" fontId="15" fillId="28" borderId="20" xfId="24" applyNumberFormat="1" applyFont="1" applyFill="1" applyBorder="1" applyAlignment="1">
      <alignment horizontal="right" vertical="center"/>
    </xf>
    <xf numFmtId="177" fontId="17" fillId="0" borderId="20" xfId="19" applyNumberFormat="1" applyFont="1" applyFill="1" applyBorder="1" applyAlignment="1">
      <alignment horizontal="right" vertical="center"/>
    </xf>
    <xf numFmtId="177" fontId="17" fillId="0" borderId="20" xfId="25" applyNumberFormat="1" applyFont="1" applyFill="1" applyBorder="1" applyAlignment="1">
      <alignment horizontal="right" vertical="center"/>
    </xf>
    <xf numFmtId="177" fontId="17" fillId="13" borderId="20" xfId="19" applyNumberFormat="1" applyFont="1" applyFill="1" applyBorder="1" applyAlignment="1">
      <alignment horizontal="right" vertical="center"/>
    </xf>
    <xf numFmtId="179" fontId="51" fillId="12" borderId="0" xfId="25" applyNumberFormat="1" applyFont="1" applyFill="1" applyBorder="1" applyAlignment="1">
      <alignment horizontal="right" vertical="center"/>
    </xf>
    <xf numFmtId="179" fontId="51" fillId="12" borderId="0" xfId="25" applyNumberFormat="1" applyFont="1" applyFill="1" applyBorder="1" applyAlignment="1">
      <alignment vertical="center"/>
    </xf>
    <xf numFmtId="179" fontId="54" fillId="16" borderId="0" xfId="25" applyNumberFormat="1" applyFont="1" applyFill="1" applyBorder="1" applyAlignment="1">
      <alignment vertical="center"/>
    </xf>
    <xf numFmtId="179" fontId="51" fillId="0" borderId="0" xfId="25" applyNumberFormat="1" applyFont="1" applyFill="1" applyBorder="1" applyAlignment="1">
      <alignment horizontal="right" vertical="center"/>
    </xf>
    <xf numFmtId="167" fontId="9" fillId="23" borderId="0" xfId="4" applyFont="1" applyFill="1" applyBorder="1" applyAlignment="1">
      <alignment horizontal="right"/>
    </xf>
    <xf numFmtId="167" fontId="9" fillId="23" borderId="11" xfId="4" applyFont="1" applyFill="1" applyBorder="1" applyAlignment="1">
      <alignment horizontal="right"/>
    </xf>
    <xf numFmtId="167" fontId="9" fillId="21" borderId="0" xfId="4" applyFont="1" applyFill="1" applyBorder="1" applyAlignment="1">
      <alignment horizontal="right"/>
    </xf>
    <xf numFmtId="167" fontId="9" fillId="21" borderId="11" xfId="4" quotePrefix="1" applyFont="1" applyFill="1" applyBorder="1" applyAlignment="1">
      <alignment horizontal="right"/>
    </xf>
    <xf numFmtId="167" fontId="9" fillId="18" borderId="0" xfId="4" quotePrefix="1" applyFont="1" applyFill="1" applyBorder="1" applyAlignment="1">
      <alignment horizontal="right"/>
    </xf>
    <xf numFmtId="167" fontId="9" fillId="18" borderId="11" xfId="4" quotePrefix="1" applyFont="1" applyFill="1" applyBorder="1" applyAlignment="1">
      <alignment horizontal="right"/>
    </xf>
    <xf numFmtId="170" fontId="17" fillId="0" borderId="0" xfId="24" applyNumberFormat="1" applyFont="1" applyAlignment="1">
      <alignment horizontal="right"/>
    </xf>
    <xf numFmtId="0" fontId="49" fillId="6" borderId="0" xfId="0" applyFont="1" applyFill="1" applyBorder="1" applyAlignment="1">
      <alignment horizontal="left" vertical="top" wrapText="1"/>
    </xf>
    <xf numFmtId="0" fontId="37" fillId="15" borderId="0" xfId="16" applyFont="1" applyFill="1" applyBorder="1" applyAlignment="1">
      <alignment horizontal="center" vertical="center" wrapText="1"/>
    </xf>
    <xf numFmtId="0" fontId="37" fillId="15" borderId="0" xfId="16" applyFont="1" applyFill="1" applyBorder="1" applyAlignment="1">
      <alignment horizontal="center" vertical="center"/>
    </xf>
    <xf numFmtId="0" fontId="37" fillId="15" borderId="13" xfId="16" applyFont="1" applyFill="1" applyBorder="1" applyAlignment="1">
      <alignment horizontal="center" vertical="center"/>
    </xf>
    <xf numFmtId="14" fontId="37" fillId="15" borderId="0" xfId="16" applyNumberFormat="1" applyFont="1" applyFill="1" applyBorder="1" applyAlignment="1">
      <alignment horizontal="center" vertical="center"/>
    </xf>
    <xf numFmtId="14" fontId="37" fillId="15" borderId="13" xfId="16" applyNumberFormat="1" applyFont="1" applyFill="1" applyBorder="1" applyAlignment="1">
      <alignment horizontal="center" vertical="center"/>
    </xf>
    <xf numFmtId="0" fontId="34" fillId="7" borderId="0" xfId="16" applyFont="1" applyFill="1" applyAlignment="1">
      <alignment horizontal="center"/>
    </xf>
    <xf numFmtId="0" fontId="8" fillId="7" borderId="0" xfId="16" applyFont="1" applyFill="1" applyAlignment="1">
      <alignment horizontal="center"/>
    </xf>
    <xf numFmtId="17" fontId="40" fillId="16" borderId="0" xfId="14" applyNumberFormat="1" applyFont="1" applyFill="1" applyBorder="1" applyAlignment="1">
      <alignment horizontal="center" vertical="center"/>
    </xf>
    <xf numFmtId="17" fontId="40" fillId="16" borderId="0" xfId="14" applyNumberFormat="1" applyFont="1" applyFill="1" applyBorder="1" applyAlignment="1">
      <alignment horizontal="center" vertical="center" wrapText="1"/>
    </xf>
    <xf numFmtId="17" fontId="37" fillId="15" borderId="0" xfId="14" applyNumberFormat="1" applyFont="1" applyFill="1" applyBorder="1" applyAlignment="1">
      <alignment horizontal="center" vertical="center"/>
    </xf>
    <xf numFmtId="0" fontId="17" fillId="0" borderId="0" xfId="19" applyFont="1" applyFill="1" applyBorder="1" applyAlignment="1">
      <alignment horizontal="left" vertical="center" wrapText="1"/>
    </xf>
    <xf numFmtId="0" fontId="38" fillId="10" borderId="7" xfId="0" applyFont="1" applyFill="1" applyBorder="1" applyAlignment="1">
      <alignment horizontal="center"/>
    </xf>
    <xf numFmtId="0" fontId="37" fillId="15" borderId="13" xfId="16" applyFont="1" applyFill="1" applyBorder="1" applyAlignment="1">
      <alignment horizontal="center" wrapText="1"/>
    </xf>
    <xf numFmtId="0" fontId="37" fillId="15" borderId="10" xfId="16" applyFont="1" applyFill="1" applyBorder="1" applyAlignment="1">
      <alignment horizontal="center"/>
    </xf>
    <xf numFmtId="0" fontId="37" fillId="8" borderId="0" xfId="16" applyFont="1" applyFill="1" applyBorder="1" applyAlignment="1">
      <alignment horizontal="center" wrapText="1"/>
    </xf>
    <xf numFmtId="0" fontId="37" fillId="8" borderId="10" xfId="16" applyFont="1" applyFill="1" applyBorder="1" applyAlignment="1">
      <alignment horizontal="center"/>
    </xf>
    <xf numFmtId="0" fontId="34" fillId="17" borderId="0" xfId="16" applyFont="1" applyFill="1" applyAlignment="1">
      <alignment horizontal="center"/>
    </xf>
    <xf numFmtId="0" fontId="8" fillId="17" borderId="0" xfId="16" applyFont="1" applyFill="1" applyAlignment="1">
      <alignment horizontal="center"/>
    </xf>
    <xf numFmtId="0" fontId="37" fillId="15" borderId="0" xfId="16" applyFont="1" applyFill="1" applyAlignment="1">
      <alignment horizontal="center" vertical="center"/>
    </xf>
    <xf numFmtId="0" fontId="37" fillId="15" borderId="0" xfId="16" applyFont="1" applyFill="1" applyBorder="1" applyAlignment="1">
      <alignment horizontal="center"/>
    </xf>
    <xf numFmtId="0" fontId="37" fillId="15" borderId="13" xfId="16" applyFont="1" applyFill="1" applyBorder="1" applyAlignment="1">
      <alignment horizontal="center" vertical="center" wrapText="1"/>
    </xf>
    <xf numFmtId="0" fontId="37" fillId="15" borderId="0" xfId="16" applyFont="1" applyFill="1" applyBorder="1" applyAlignment="1">
      <alignment horizontal="left" vertical="center"/>
    </xf>
    <xf numFmtId="49" fontId="37" fillId="15" borderId="0" xfId="16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 wrapText="1"/>
    </xf>
    <xf numFmtId="0" fontId="41" fillId="15" borderId="8" xfId="0" applyFont="1" applyFill="1" applyBorder="1" applyAlignment="1">
      <alignment horizontal="center" vertical="center" wrapText="1"/>
    </xf>
    <xf numFmtId="0" fontId="41" fillId="15" borderId="0" xfId="0" applyFont="1" applyFill="1" applyBorder="1" applyAlignment="1">
      <alignment horizontal="center" vertical="center" wrapText="1"/>
    </xf>
    <xf numFmtId="0" fontId="49" fillId="6" borderId="8" xfId="0" applyFont="1" applyFill="1" applyBorder="1" applyAlignment="1">
      <alignment horizontal="center" vertical="top" wrapText="1"/>
    </xf>
    <xf numFmtId="0" fontId="50" fillId="6" borderId="8" xfId="0" applyFont="1" applyFill="1" applyBorder="1" applyAlignment="1">
      <alignment horizontal="left" vertical="top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 10" xfId="5"/>
    <cellStyle name="Millares [0] 2" xfId="6"/>
    <cellStyle name="Millares [0] 2 19" xfId="7"/>
    <cellStyle name="Millares [0] 3" xfId="8"/>
    <cellStyle name="Millares [0]_razind092003" xfId="9"/>
    <cellStyle name="Millares 14" xfId="10"/>
    <cellStyle name="Millares 2" xfId="11"/>
    <cellStyle name="Millares_razind092003" xfId="12"/>
    <cellStyle name="No-definido" xfId="13"/>
    <cellStyle name="Normal" xfId="0" builtinId="0"/>
    <cellStyle name="Normal 10" xfId="14"/>
    <cellStyle name="Normal 17 2" xfId="15"/>
    <cellStyle name="Normal 2" xfId="16"/>
    <cellStyle name="Normal 2 2" xfId="17"/>
    <cellStyle name="Normal 2 2 2" xfId="18"/>
    <cellStyle name="Normal 3" xfId="19"/>
    <cellStyle name="Normal 4" xfId="20"/>
    <cellStyle name="Normal_graficos" xfId="21"/>
    <cellStyle name="Normal_operacional" xfId="22"/>
    <cellStyle name="Percent 2" xfId="23"/>
    <cellStyle name="Porcentaje" xfId="24" builtinId="5"/>
    <cellStyle name="Porcentual 2" xfId="25"/>
    <cellStyle name="Porcentual 2 10" xfId="26"/>
    <cellStyle name="Porcentual 3" xfId="27"/>
    <cellStyle name="Porcentual 3 2" xfId="28"/>
  </cellStyles>
  <dxfs count="0"/>
  <tableStyles count="0" defaultTableStyle="TableStyleMedium2" defaultPivotStyle="PivotStyleMedium9"/>
  <colors>
    <mruColors>
      <color rgb="FF5799D5"/>
      <color rgb="FF2E74B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34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25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48</xdr:row>
      <xdr:rowOff>0</xdr:rowOff>
    </xdr:from>
    <xdr:to>
      <xdr:col>2</xdr:col>
      <xdr:colOff>600075</xdr:colOff>
      <xdr:row>49</xdr:row>
      <xdr:rowOff>123825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5286375" y="757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48</xdr:row>
      <xdr:rowOff>0</xdr:rowOff>
    </xdr:from>
    <xdr:to>
      <xdr:col>3</xdr:col>
      <xdr:colOff>600075</xdr:colOff>
      <xdr:row>49</xdr:row>
      <xdr:rowOff>123825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343650" y="757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142511746/Configuraci&#243;n%20local/Archivos%20temporales%20de%20Internet/Content.Outlook/9DA5XMX6/Antecedentes/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ectra/Consolidaci&#243;n/Chile/09-2002/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Codice COD"/>
      <sheetName val="Returns"/>
      <sheetName val="Estado de Resultado"/>
      <sheetName val="Codice_COD"/>
      <sheetName val="Estado_de_Resultado"/>
      <sheetName val="Plan2"/>
      <sheetName val="Index"/>
      <sheetName val="CMRESU99"/>
      <sheetName val="2.1 ESTADO RESULT."/>
      <sheetName val="References"/>
      <sheetName val="Deposito a Plazo"/>
      <sheetName val="data"/>
      <sheetName val="Ley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Bce Brasil"/>
      <sheetName val="FLUJO IFRS"/>
      <sheetName val="EFE año Ant"/>
      <sheetName val="CAT"/>
      <sheetName val="Summary Budget"/>
      <sheetName val="FCaja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EEFF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  <sheetName val="empr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  <sheetName val="BAL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</sheetNames>
    <sheetDataSet>
      <sheetData sheetId="0"/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  <sheetName val="Detalle Otros Flujo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S17"/>
  <sheetViews>
    <sheetView tabSelected="1" zoomScaleNormal="100" workbookViewId="0">
      <selection activeCell="B3" sqref="B3:B5"/>
    </sheetView>
  </sheetViews>
  <sheetFormatPr baseColWidth="10" defaultColWidth="4" defaultRowHeight="11.25"/>
  <cols>
    <col min="1" max="1" width="3.42578125" style="95" customWidth="1"/>
    <col min="2" max="2" width="30.28515625" style="95" customWidth="1"/>
    <col min="3" max="3" width="25.7109375" style="95" customWidth="1"/>
    <col min="4" max="5" width="12" style="95" customWidth="1"/>
    <col min="6" max="6" width="1.140625" style="110" customWidth="1"/>
    <col min="7" max="8" width="12" style="95" customWidth="1"/>
    <col min="9" max="9" width="1.28515625" style="95" customWidth="1"/>
    <col min="10" max="10" width="1.140625" style="95" customWidth="1"/>
    <col min="11" max="11" width="10.42578125" style="95" customWidth="1"/>
    <col min="12" max="12" width="11.42578125" style="95" bestFit="1" customWidth="1"/>
    <col min="13" max="13" width="11.85546875" style="95" customWidth="1"/>
    <col min="14" max="14" width="8.7109375" style="95" customWidth="1"/>
    <col min="15" max="15" width="11.85546875" style="95" bestFit="1" customWidth="1"/>
    <col min="16" max="16" width="4" style="95"/>
    <col min="17" max="17" width="8" style="95" customWidth="1"/>
    <col min="18" max="18" width="4" style="95"/>
    <col min="19" max="19" width="11.5703125" style="95" customWidth="1"/>
    <col min="20" max="16384" width="4" style="95"/>
  </cols>
  <sheetData>
    <row r="3" spans="2:19" ht="12.75" customHeight="1">
      <c r="B3" s="428" t="s">
        <v>270</v>
      </c>
      <c r="C3" s="427" t="s">
        <v>83</v>
      </c>
      <c r="D3" s="428" t="s">
        <v>84</v>
      </c>
      <c r="E3" s="428"/>
      <c r="F3" s="371"/>
      <c r="G3" s="428" t="s">
        <v>85</v>
      </c>
      <c r="H3" s="428"/>
      <c r="I3" s="376"/>
      <c r="J3" s="376"/>
      <c r="K3" s="376"/>
      <c r="L3" s="376"/>
      <c r="N3" s="376"/>
      <c r="O3" s="376"/>
    </row>
    <row r="4" spans="2:19">
      <c r="B4" s="428"/>
      <c r="C4" s="427"/>
      <c r="D4" s="429" t="s">
        <v>80</v>
      </c>
      <c r="E4" s="429"/>
      <c r="F4" s="371"/>
      <c r="G4" s="429" t="s">
        <v>1</v>
      </c>
      <c r="H4" s="429"/>
      <c r="I4" s="376"/>
      <c r="J4" s="376"/>
      <c r="K4" s="376"/>
      <c r="L4" s="376"/>
      <c r="N4" s="376"/>
      <c r="O4" s="376"/>
    </row>
    <row r="5" spans="2:19" ht="18.75" customHeight="1">
      <c r="B5" s="428"/>
      <c r="C5" s="427"/>
      <c r="D5" s="176" t="s">
        <v>274</v>
      </c>
      <c r="E5" s="176" t="s">
        <v>275</v>
      </c>
      <c r="F5" s="176"/>
      <c r="G5" s="176" t="str">
        <f>+D5</f>
        <v>1Q 2020</v>
      </c>
      <c r="H5" s="176" t="str">
        <f>+E5</f>
        <v>1Q 2019</v>
      </c>
      <c r="I5" s="376"/>
      <c r="J5" s="376"/>
      <c r="K5" s="376"/>
      <c r="L5" s="376"/>
      <c r="N5" s="376"/>
      <c r="O5" s="376"/>
    </row>
    <row r="6" spans="2:19" s="104" customFormat="1" ht="22.5" customHeight="1">
      <c r="B6" s="105" t="s">
        <v>224</v>
      </c>
      <c r="C6" s="106" t="s">
        <v>225</v>
      </c>
      <c r="D6" s="355">
        <v>5796.4438648076484</v>
      </c>
      <c r="E6" s="355">
        <v>5904.4191878523807</v>
      </c>
      <c r="F6" s="107"/>
      <c r="G6" s="108">
        <v>0.31496592286249542</v>
      </c>
      <c r="H6" s="108">
        <v>0.32800000000000001</v>
      </c>
      <c r="I6" s="376"/>
      <c r="J6" s="377"/>
      <c r="K6" s="378"/>
      <c r="L6" s="379"/>
      <c r="N6" s="376"/>
      <c r="O6" s="376"/>
      <c r="P6" s="380"/>
    </row>
    <row r="7" spans="2:19" s="104" customFormat="1" ht="17.25" customHeight="1">
      <c r="B7" s="371" t="s">
        <v>79</v>
      </c>
      <c r="C7" s="371"/>
      <c r="D7" s="356">
        <v>5796.4438648076484</v>
      </c>
      <c r="E7" s="356">
        <v>5904.4191878523807</v>
      </c>
      <c r="F7" s="177"/>
      <c r="G7" s="245">
        <v>0.31496592286249542</v>
      </c>
      <c r="H7" s="245">
        <v>0.32800000000000001</v>
      </c>
      <c r="I7" s="376"/>
      <c r="J7" s="377"/>
      <c r="K7" s="378"/>
      <c r="L7" s="379"/>
      <c r="M7" s="381"/>
      <c r="N7" s="376"/>
      <c r="O7" s="376"/>
      <c r="P7" s="380"/>
    </row>
    <row r="8" spans="2:19" ht="6" customHeight="1">
      <c r="I8" s="376"/>
      <c r="J8" s="376"/>
      <c r="K8" s="376"/>
      <c r="L8" s="376"/>
    </row>
    <row r="9" spans="2:19" ht="27.75" customHeight="1">
      <c r="B9" s="426"/>
      <c r="C9" s="426"/>
      <c r="D9" s="426"/>
      <c r="E9" s="426"/>
      <c r="F9" s="426"/>
      <c r="G9" s="426"/>
      <c r="H9" s="426"/>
      <c r="K9" s="382"/>
    </row>
    <row r="10" spans="2:19" ht="14.25" customHeight="1">
      <c r="B10" s="109"/>
    </row>
    <row r="11" spans="2:19">
      <c r="C11" s="110"/>
      <c r="D11" s="383"/>
      <c r="E11" s="383"/>
      <c r="F11" s="383"/>
      <c r="G11" s="384"/>
      <c r="H11" s="384"/>
      <c r="O11" s="385"/>
      <c r="P11" s="100"/>
      <c r="Q11" s="100"/>
      <c r="S11" s="386"/>
    </row>
    <row r="12" spans="2:19">
      <c r="C12" s="110"/>
      <c r="D12" s="383"/>
      <c r="E12" s="383"/>
      <c r="F12" s="383"/>
      <c r="G12" s="384"/>
      <c r="H12" s="384"/>
    </row>
    <row r="13" spans="2:19">
      <c r="C13" s="110"/>
      <c r="D13" s="383"/>
      <c r="E13" s="383"/>
      <c r="F13" s="383"/>
      <c r="G13" s="387"/>
      <c r="H13" s="387"/>
      <c r="O13" s="388"/>
      <c r="Q13" s="388"/>
    </row>
    <row r="14" spans="2:19">
      <c r="C14" s="110"/>
      <c r="D14" s="383"/>
      <c r="E14" s="383"/>
      <c r="F14" s="383"/>
      <c r="G14" s="387"/>
      <c r="H14" s="389"/>
    </row>
    <row r="15" spans="2:19">
      <c r="C15" s="110"/>
      <c r="D15" s="110"/>
      <c r="E15" s="390"/>
      <c r="F15" s="390"/>
      <c r="G15" s="390"/>
      <c r="H15" s="110"/>
    </row>
    <row r="16" spans="2:19">
      <c r="C16" s="110"/>
      <c r="D16" s="111"/>
      <c r="E16" s="391"/>
      <c r="F16" s="391"/>
      <c r="G16" s="110"/>
      <c r="H16" s="110"/>
      <c r="Q16" s="388"/>
    </row>
    <row r="17" spans="3:8">
      <c r="C17" s="110"/>
      <c r="D17" s="110"/>
      <c r="E17" s="110"/>
      <c r="G17" s="110"/>
      <c r="H17" s="110"/>
    </row>
  </sheetData>
  <mergeCells count="7">
    <mergeCell ref="B9:H9"/>
    <mergeCell ref="C3:C5"/>
    <mergeCell ref="B3:B5"/>
    <mergeCell ref="D3:E3"/>
    <mergeCell ref="G3:H3"/>
    <mergeCell ref="D4:E4"/>
    <mergeCell ref="G4:H4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J62"/>
  <sheetViews>
    <sheetView showGridLines="0" zoomScaleNormal="100" workbookViewId="0">
      <selection activeCell="B3" sqref="B3:J3"/>
    </sheetView>
  </sheetViews>
  <sheetFormatPr baseColWidth="10" defaultColWidth="9.140625" defaultRowHeight="11.25"/>
  <cols>
    <col min="1" max="1" width="3.140625" style="7" customWidth="1"/>
    <col min="2" max="2" width="62.85546875" style="7" customWidth="1"/>
    <col min="3" max="3" width="2.28515625" style="7" customWidth="1"/>
    <col min="4" max="4" width="11.28515625" style="7" customWidth="1"/>
    <col min="5" max="5" width="1.5703125" style="7" customWidth="1"/>
    <col min="6" max="6" width="9.140625" style="7"/>
    <col min="7" max="7" width="1.140625" style="7" customWidth="1"/>
    <col min="8" max="8" width="9.140625" style="7"/>
    <col min="9" max="9" width="1.28515625" style="7" customWidth="1"/>
    <col min="10" max="10" width="10" style="7" customWidth="1"/>
    <col min="11" max="16384" width="9.140625" style="7"/>
  </cols>
  <sheetData>
    <row r="3" spans="2:10" ht="12">
      <c r="B3" s="443" t="s">
        <v>152</v>
      </c>
      <c r="C3" s="443"/>
      <c r="D3" s="443"/>
      <c r="E3" s="443"/>
      <c r="F3" s="443"/>
      <c r="G3" s="443"/>
      <c r="H3" s="443"/>
      <c r="I3" s="443"/>
      <c r="J3" s="443"/>
    </row>
    <row r="4" spans="2:10" ht="12">
      <c r="B4" s="443" t="s">
        <v>278</v>
      </c>
      <c r="C4" s="443"/>
      <c r="D4" s="443"/>
      <c r="E4" s="443"/>
      <c r="F4" s="443"/>
      <c r="G4" s="443"/>
      <c r="H4" s="443"/>
      <c r="I4" s="443"/>
      <c r="J4" s="443"/>
    </row>
    <row r="5" spans="2:10">
      <c r="B5" s="444" t="s">
        <v>93</v>
      </c>
      <c r="C5" s="444"/>
      <c r="D5" s="444"/>
      <c r="E5" s="444"/>
      <c r="F5" s="444"/>
      <c r="G5" s="444"/>
      <c r="H5" s="444"/>
      <c r="I5" s="444"/>
      <c r="J5" s="444"/>
    </row>
    <row r="6" spans="2:10" ht="5.25" customHeight="1">
      <c r="D6" s="220"/>
    </row>
    <row r="7" spans="2:10" ht="17.25" customHeight="1">
      <c r="D7" s="279" t="str">
        <f>+'Generation Business'!$D$5</f>
        <v>1Q 2020</v>
      </c>
      <c r="E7" s="111"/>
      <c r="F7" s="279" t="str">
        <f>+'Generation Business'!$E$5</f>
        <v>1Q 2019</v>
      </c>
      <c r="G7" s="111"/>
      <c r="H7" s="335" t="s">
        <v>105</v>
      </c>
      <c r="I7" s="111"/>
      <c r="J7" s="335" t="s">
        <v>139</v>
      </c>
    </row>
    <row r="8" spans="2:10">
      <c r="B8" s="134" t="s">
        <v>153</v>
      </c>
    </row>
    <row r="9" spans="2:10">
      <c r="B9" s="135" t="s">
        <v>236</v>
      </c>
      <c r="D9" s="360">
        <v>2975.5949999999998</v>
      </c>
      <c r="E9" s="262"/>
      <c r="F9" s="360">
        <v>2773.5810000000001</v>
      </c>
      <c r="G9" s="262"/>
      <c r="H9" s="361">
        <v>202.01399999999967</v>
      </c>
      <c r="I9" s="262"/>
      <c r="J9" s="267">
        <v>7.2800000000000004E-2</v>
      </c>
    </row>
    <row r="10" spans="2:10">
      <c r="B10" s="135" t="s">
        <v>237</v>
      </c>
      <c r="D10" s="360">
        <v>3544.95</v>
      </c>
      <c r="E10" s="262"/>
      <c r="F10" s="360">
        <v>2695.2179999999998</v>
      </c>
      <c r="G10" s="262"/>
      <c r="H10" s="361">
        <v>849.73199999999997</v>
      </c>
      <c r="I10" s="262"/>
      <c r="J10" s="267">
        <v>0.31530000000000002</v>
      </c>
    </row>
    <row r="11" spans="2:10">
      <c r="B11" s="135" t="s">
        <v>155</v>
      </c>
      <c r="D11" s="360">
        <v>4931.3747950000006</v>
      </c>
      <c r="E11" s="262"/>
      <c r="F11" s="360">
        <v>3803.8816810000003</v>
      </c>
      <c r="G11" s="262"/>
      <c r="H11" s="361">
        <v>1127.4931140000003</v>
      </c>
      <c r="I11" s="262"/>
      <c r="J11" s="267">
        <v>0.2964</v>
      </c>
    </row>
    <row r="12" spans="2:10">
      <c r="B12" s="135" t="s">
        <v>156</v>
      </c>
      <c r="D12" s="360">
        <v>-5534.5005734848037</v>
      </c>
      <c r="E12" s="262"/>
      <c r="F12" s="360">
        <v>-4739.5481511939461</v>
      </c>
      <c r="G12" s="262"/>
      <c r="H12" s="361">
        <v>-794.95242229085761</v>
      </c>
      <c r="I12" s="262"/>
      <c r="J12" s="267">
        <v>0.16769999999999999</v>
      </c>
    </row>
    <row r="13" spans="2:10">
      <c r="B13" s="206" t="s">
        <v>157</v>
      </c>
      <c r="C13" s="207"/>
      <c r="D13" s="362">
        <v>5917.4192215151979</v>
      </c>
      <c r="E13" s="262"/>
      <c r="F13" s="362">
        <v>4533.1325298060538</v>
      </c>
      <c r="G13" s="262"/>
      <c r="H13" s="362">
        <v>1384.2866917091424</v>
      </c>
      <c r="I13" s="262"/>
      <c r="J13" s="415">
        <v>0.3054</v>
      </c>
    </row>
    <row r="14" spans="2:10">
      <c r="B14" s="134" t="s">
        <v>158</v>
      </c>
      <c r="D14" s="151"/>
      <c r="E14" s="150"/>
      <c r="F14" s="151"/>
      <c r="G14" s="150"/>
      <c r="H14" s="151"/>
      <c r="I14" s="150"/>
      <c r="J14" s="267"/>
    </row>
    <row r="15" spans="2:10">
      <c r="B15" s="135" t="s">
        <v>236</v>
      </c>
      <c r="D15" s="360">
        <v>-22861.976999999999</v>
      </c>
      <c r="E15" s="262"/>
      <c r="F15" s="360">
        <v>-25983.194</v>
      </c>
      <c r="G15" s="262"/>
      <c r="H15" s="361">
        <v>3121.2170000000006</v>
      </c>
      <c r="I15" s="262"/>
      <c r="J15" s="267">
        <v>-0.1201</v>
      </c>
    </row>
    <row r="16" spans="2:10">
      <c r="B16" s="135" t="s">
        <v>237</v>
      </c>
      <c r="D16" s="360">
        <v>-2627.5279999999998</v>
      </c>
      <c r="E16" s="262"/>
      <c r="F16" s="360">
        <v>-1624.365</v>
      </c>
      <c r="G16" s="262"/>
      <c r="H16" s="361">
        <v>-1003.1629999999998</v>
      </c>
      <c r="I16" s="262"/>
      <c r="J16" s="267">
        <v>0.61760000000000004</v>
      </c>
    </row>
    <row r="17" spans="2:10">
      <c r="B17" s="135" t="s">
        <v>155</v>
      </c>
      <c r="D17" s="360">
        <v>-19403.604960000001</v>
      </c>
      <c r="E17" s="262"/>
      <c r="F17" s="360">
        <v>-13682.608236</v>
      </c>
      <c r="G17" s="262"/>
      <c r="H17" s="361">
        <v>-5720.9967240000005</v>
      </c>
      <c r="I17" s="262"/>
      <c r="J17" s="267">
        <v>0.41810000000000003</v>
      </c>
    </row>
    <row r="18" spans="2:10">
      <c r="B18" s="135" t="s">
        <v>156</v>
      </c>
      <c r="D18" s="360">
        <v>5534.5005723878148</v>
      </c>
      <c r="E18" s="262"/>
      <c r="F18" s="360">
        <v>4648.3123040343899</v>
      </c>
      <c r="G18" s="262"/>
      <c r="H18" s="361">
        <v>886.18826835342497</v>
      </c>
      <c r="I18" s="262"/>
      <c r="J18" s="267">
        <v>0.19059999999999999</v>
      </c>
    </row>
    <row r="19" spans="2:10">
      <c r="B19" s="206" t="s">
        <v>159</v>
      </c>
      <c r="C19" s="207"/>
      <c r="D19" s="362">
        <v>-39358.609387612189</v>
      </c>
      <c r="E19" s="262"/>
      <c r="F19" s="362">
        <v>-36641.854931965609</v>
      </c>
      <c r="G19" s="262"/>
      <c r="H19" s="362">
        <v>-2716.7544556465746</v>
      </c>
      <c r="I19" s="262"/>
      <c r="J19" s="415">
        <v>7.4099999999999999E-2</v>
      </c>
    </row>
    <row r="20" spans="2:10">
      <c r="B20" s="134" t="s">
        <v>160</v>
      </c>
      <c r="D20" s="151"/>
      <c r="E20" s="150"/>
      <c r="F20" s="151"/>
      <c r="G20" s="150"/>
      <c r="H20" s="151"/>
      <c r="I20" s="150"/>
      <c r="J20" s="267"/>
    </row>
    <row r="21" spans="2:10">
      <c r="B21" s="135" t="s">
        <v>236</v>
      </c>
      <c r="D21" s="361">
        <v>12592.016</v>
      </c>
      <c r="E21" s="150"/>
      <c r="F21" s="361">
        <v>794.096</v>
      </c>
      <c r="G21" s="262"/>
      <c r="H21" s="361">
        <v>11797.92</v>
      </c>
      <c r="I21" s="262"/>
      <c r="J21" s="267" t="s">
        <v>284</v>
      </c>
    </row>
    <row r="22" spans="2:10">
      <c r="B22" s="135" t="s">
        <v>237</v>
      </c>
      <c r="D22" s="361">
        <v>-494.18200000000002</v>
      </c>
      <c r="E22" s="150"/>
      <c r="F22" s="361">
        <v>19.25</v>
      </c>
      <c r="G22" s="262"/>
      <c r="H22" s="361">
        <v>-513.43200000000002</v>
      </c>
      <c r="I22" s="262"/>
      <c r="J22" s="267" t="s">
        <v>284</v>
      </c>
    </row>
    <row r="23" spans="2:10">
      <c r="B23" s="135" t="s">
        <v>155</v>
      </c>
      <c r="D23" s="361">
        <v>-4370.2039999999997</v>
      </c>
      <c r="E23" s="150"/>
      <c r="F23" s="361">
        <v>1960.152</v>
      </c>
      <c r="G23" s="262"/>
      <c r="H23" s="361">
        <v>-6330.3559999999998</v>
      </c>
      <c r="I23" s="262"/>
      <c r="J23" s="267">
        <v>-3.2294999999999998</v>
      </c>
    </row>
    <row r="24" spans="2:10">
      <c r="B24" s="206" t="s">
        <v>161</v>
      </c>
      <c r="C24" s="207"/>
      <c r="D24" s="362">
        <v>7727.6299999999992</v>
      </c>
      <c r="E24" s="363"/>
      <c r="F24" s="362">
        <v>2773.498</v>
      </c>
      <c r="G24" s="262"/>
      <c r="H24" s="362">
        <v>4955.1319999999996</v>
      </c>
      <c r="I24" s="262"/>
      <c r="J24" s="415">
        <v>1.7862</v>
      </c>
    </row>
    <row r="25" spans="2:10">
      <c r="B25" s="137" t="s">
        <v>126</v>
      </c>
      <c r="D25" s="151"/>
      <c r="E25" s="150"/>
      <c r="F25" s="151"/>
      <c r="G25" s="150"/>
      <c r="H25" s="151"/>
      <c r="I25" s="150"/>
      <c r="J25" s="267"/>
    </row>
    <row r="26" spans="2:10">
      <c r="B26" s="135" t="s">
        <v>236</v>
      </c>
      <c r="D26" s="158">
        <v>-500.637</v>
      </c>
      <c r="E26" s="135"/>
      <c r="F26" s="158">
        <v>-899.928</v>
      </c>
      <c r="G26" s="135"/>
      <c r="H26" s="35">
        <v>399.291</v>
      </c>
      <c r="I26" s="135"/>
      <c r="J26" s="269">
        <v>-0.44369999999999998</v>
      </c>
    </row>
    <row r="27" spans="2:10">
      <c r="B27" s="135" t="s">
        <v>237</v>
      </c>
      <c r="D27" s="158">
        <v>237.20099999999999</v>
      </c>
      <c r="E27" s="135"/>
      <c r="F27" s="158">
        <v>112.967</v>
      </c>
      <c r="G27" s="135"/>
      <c r="H27" s="35">
        <v>124.23399999999999</v>
      </c>
      <c r="I27" s="135"/>
      <c r="J27" s="269">
        <v>1.0996999999999999</v>
      </c>
    </row>
    <row r="28" spans="2:10">
      <c r="B28" s="135" t="s">
        <v>155</v>
      </c>
      <c r="D28" s="158">
        <v>90.295000000000002</v>
      </c>
      <c r="E28" s="135"/>
      <c r="F28" s="158">
        <v>4.008</v>
      </c>
      <c r="G28" s="135"/>
      <c r="H28" s="35">
        <v>86.287000000000006</v>
      </c>
      <c r="I28" s="135"/>
      <c r="J28" s="267" t="s">
        <v>284</v>
      </c>
    </row>
    <row r="29" spans="2:10">
      <c r="B29" s="206" t="s">
        <v>162</v>
      </c>
      <c r="C29" s="207"/>
      <c r="D29" s="208">
        <v>-174.14100000000002</v>
      </c>
      <c r="E29" s="157"/>
      <c r="F29" s="208">
        <v>-782.95299999999997</v>
      </c>
      <c r="G29" s="135"/>
      <c r="H29" s="208">
        <v>608.81200000000001</v>
      </c>
      <c r="I29" s="135"/>
      <c r="J29" s="416">
        <v>-0.77759999999999996</v>
      </c>
    </row>
    <row r="30" spans="2:10">
      <c r="B30" s="191" t="s">
        <v>239</v>
      </c>
      <c r="C30" s="203"/>
      <c r="D30" s="204">
        <v>-25887.701166096991</v>
      </c>
      <c r="E30" s="135"/>
      <c r="F30" s="204">
        <v>-30119.177402159556</v>
      </c>
      <c r="G30" s="135"/>
      <c r="H30" s="204">
        <v>4231.4762360625673</v>
      </c>
      <c r="I30" s="135"/>
      <c r="J30" s="417">
        <v>-0.14050000000000001</v>
      </c>
    </row>
    <row r="31" spans="2:10" ht="3" customHeight="1">
      <c r="D31" s="151"/>
      <c r="E31" s="150"/>
      <c r="F31" s="151"/>
      <c r="G31" s="150"/>
      <c r="H31" s="151"/>
      <c r="I31" s="150"/>
      <c r="J31" s="267"/>
    </row>
    <row r="32" spans="2:10">
      <c r="B32" s="134" t="s">
        <v>129</v>
      </c>
      <c r="D32" s="151"/>
      <c r="E32" s="150"/>
      <c r="F32" s="151"/>
      <c r="G32" s="150"/>
      <c r="H32" s="151"/>
      <c r="I32" s="150"/>
      <c r="J32" s="267"/>
    </row>
    <row r="33" spans="2:10" hidden="1">
      <c r="B33" s="135" t="s">
        <v>236</v>
      </c>
      <c r="D33" s="161"/>
      <c r="E33" s="135"/>
      <c r="F33" s="161"/>
      <c r="G33" s="135"/>
      <c r="H33" s="35"/>
      <c r="I33" s="135"/>
      <c r="J33" s="269"/>
    </row>
    <row r="34" spans="2:10" ht="11.25" hidden="1" customHeight="1">
      <c r="B34" s="135" t="s">
        <v>237</v>
      </c>
      <c r="D34" s="158"/>
      <c r="E34" s="135"/>
      <c r="F34" s="158"/>
      <c r="G34" s="135"/>
      <c r="H34" s="35"/>
      <c r="I34" s="135"/>
      <c r="J34" s="267"/>
    </row>
    <row r="35" spans="2:10" ht="12" customHeight="1">
      <c r="B35" s="135" t="s">
        <v>155</v>
      </c>
      <c r="D35" s="261">
        <v>0</v>
      </c>
      <c r="E35" s="262"/>
      <c r="F35" s="261">
        <v>109.925</v>
      </c>
      <c r="G35" s="262"/>
      <c r="H35" s="35">
        <v>-109.925</v>
      </c>
      <c r="I35" s="262"/>
      <c r="J35" s="267">
        <v>-1</v>
      </c>
    </row>
    <row r="36" spans="2:10">
      <c r="B36" s="206" t="s">
        <v>289</v>
      </c>
      <c r="C36" s="207"/>
      <c r="D36" s="208">
        <v>0</v>
      </c>
      <c r="E36" s="157"/>
      <c r="F36" s="208">
        <v>109.925</v>
      </c>
      <c r="G36" s="135"/>
      <c r="H36" s="208">
        <v>-109.925</v>
      </c>
      <c r="I36" s="135"/>
      <c r="J36" s="416">
        <v>-1</v>
      </c>
    </row>
    <row r="37" spans="2:10" s="127" customFormat="1" ht="4.5" customHeight="1">
      <c r="B37" s="126"/>
      <c r="D37" s="152"/>
      <c r="E37" s="153"/>
      <c r="F37" s="152"/>
      <c r="G37" s="153"/>
      <c r="H37" s="152"/>
      <c r="I37" s="153"/>
      <c r="J37" s="418"/>
    </row>
    <row r="38" spans="2:10" hidden="1">
      <c r="B38" s="134" t="s">
        <v>163</v>
      </c>
      <c r="D38" s="151"/>
      <c r="E38" s="150"/>
      <c r="F38" s="151"/>
      <c r="G38" s="150"/>
      <c r="H38" s="151"/>
      <c r="I38" s="150"/>
      <c r="J38" s="267"/>
    </row>
    <row r="39" spans="2:10" hidden="1">
      <c r="B39" s="135" t="s">
        <v>236</v>
      </c>
      <c r="D39" s="161"/>
      <c r="E39" s="135"/>
      <c r="F39" s="161"/>
      <c r="G39" s="135"/>
      <c r="H39" s="35"/>
      <c r="I39" s="135"/>
      <c r="J39" s="267"/>
    </row>
    <row r="40" spans="2:10" hidden="1">
      <c r="B40" s="135" t="s">
        <v>237</v>
      </c>
      <c r="D40" s="158"/>
      <c r="E40" s="135"/>
      <c r="F40" s="158"/>
      <c r="G40" s="135"/>
      <c r="H40" s="35"/>
      <c r="I40" s="135"/>
      <c r="J40" s="267"/>
    </row>
    <row r="41" spans="2:10" ht="12" hidden="1" customHeight="1">
      <c r="B41" s="135" t="s">
        <v>155</v>
      </c>
      <c r="D41" s="161"/>
      <c r="E41" s="135"/>
      <c r="F41" s="161"/>
      <c r="G41" s="135"/>
      <c r="H41" s="35"/>
      <c r="I41" s="135"/>
      <c r="J41" s="269"/>
    </row>
    <row r="42" spans="2:10" ht="12" hidden="1" customHeight="1">
      <c r="B42" s="135" t="s">
        <v>156</v>
      </c>
      <c r="D42" s="161"/>
      <c r="E42" s="135"/>
      <c r="F42" s="161"/>
      <c r="G42" s="135"/>
      <c r="H42" s="35"/>
      <c r="I42" s="135"/>
      <c r="J42" s="267"/>
    </row>
    <row r="43" spans="2:10" hidden="1">
      <c r="B43" s="206" t="s">
        <v>164</v>
      </c>
      <c r="C43" s="207"/>
      <c r="D43" s="208"/>
      <c r="E43" s="135"/>
      <c r="F43" s="208"/>
      <c r="G43" s="135"/>
      <c r="H43" s="208"/>
      <c r="I43" s="135"/>
      <c r="J43" s="415"/>
    </row>
    <row r="44" spans="2:10">
      <c r="B44" s="134" t="s">
        <v>130</v>
      </c>
      <c r="D44" s="151"/>
      <c r="E44" s="150"/>
      <c r="F44" s="151"/>
      <c r="G44" s="150"/>
      <c r="H44" s="151"/>
      <c r="I44" s="150"/>
      <c r="J44" s="267"/>
    </row>
    <row r="45" spans="2:10">
      <c r="B45" s="135" t="s">
        <v>236</v>
      </c>
      <c r="D45" s="161">
        <v>-742.4</v>
      </c>
      <c r="E45" s="135"/>
      <c r="F45" s="161">
        <v>74.911000000000001</v>
      </c>
      <c r="G45" s="135"/>
      <c r="H45" s="35">
        <v>-817.31099999999992</v>
      </c>
      <c r="I45" s="135"/>
      <c r="J45" s="267" t="s">
        <v>284</v>
      </c>
    </row>
    <row r="46" spans="2:10" ht="12.75" hidden="1" customHeight="1">
      <c r="B46" s="135" t="s">
        <v>154</v>
      </c>
      <c r="D46" s="161">
        <v>0</v>
      </c>
      <c r="E46" s="135"/>
      <c r="F46" s="161">
        <v>0</v>
      </c>
      <c r="G46" s="135"/>
      <c r="H46" s="35">
        <v>0</v>
      </c>
      <c r="I46" s="135"/>
      <c r="J46" s="267">
        <v>0</v>
      </c>
    </row>
    <row r="47" spans="2:10" hidden="1">
      <c r="B47" s="135" t="s">
        <v>155</v>
      </c>
      <c r="D47" s="161">
        <v>0</v>
      </c>
      <c r="E47" s="135"/>
      <c r="F47" s="161">
        <v>0</v>
      </c>
      <c r="G47" s="135"/>
      <c r="H47" s="35">
        <v>0</v>
      </c>
      <c r="I47" s="135"/>
      <c r="J47" s="267" t="s">
        <v>286</v>
      </c>
    </row>
    <row r="48" spans="2:10">
      <c r="B48" s="206" t="s">
        <v>165</v>
      </c>
      <c r="C48" s="207"/>
      <c r="D48" s="263">
        <v>-742.4</v>
      </c>
      <c r="E48" s="157"/>
      <c r="F48" s="263">
        <v>74.911000000000001</v>
      </c>
      <c r="G48" s="135"/>
      <c r="H48" s="263">
        <v>-817.31099999999992</v>
      </c>
      <c r="I48" s="135"/>
      <c r="J48" s="415" t="s">
        <v>284</v>
      </c>
    </row>
    <row r="49" spans="2:10" ht="4.5" customHeight="1">
      <c r="D49" s="161"/>
      <c r="E49" s="135"/>
      <c r="F49" s="161"/>
      <c r="G49" s="135"/>
      <c r="H49" s="161"/>
      <c r="I49" s="135"/>
      <c r="J49" s="269"/>
    </row>
    <row r="50" spans="2:10">
      <c r="B50" s="191" t="s">
        <v>166</v>
      </c>
      <c r="C50" s="203"/>
      <c r="D50" s="204">
        <v>-742.4</v>
      </c>
      <c r="E50" s="157"/>
      <c r="F50" s="204">
        <v>184.83600000000001</v>
      </c>
      <c r="G50" s="135"/>
      <c r="H50" s="204">
        <v>-927.23599999999988</v>
      </c>
      <c r="I50" s="135"/>
      <c r="J50" s="417">
        <v>-5.0164999999999997</v>
      </c>
    </row>
    <row r="51" spans="2:10" ht="4.5" customHeight="1">
      <c r="B51" s="135"/>
      <c r="D51" s="151"/>
      <c r="E51" s="150"/>
      <c r="F51" s="151"/>
      <c r="G51" s="150"/>
      <c r="H51" s="151"/>
      <c r="I51" s="150"/>
      <c r="J51" s="267"/>
    </row>
    <row r="52" spans="2:10">
      <c r="B52" s="191" t="s">
        <v>167</v>
      </c>
      <c r="C52" s="203"/>
      <c r="D52" s="205">
        <v>102298.34400000006</v>
      </c>
      <c r="E52" s="157"/>
      <c r="F52" s="205">
        <v>256435.79600000006</v>
      </c>
      <c r="H52" s="205">
        <v>-154137.45199999999</v>
      </c>
      <c r="J52" s="417">
        <v>-0.60109999999999997</v>
      </c>
    </row>
    <row r="53" spans="2:10" ht="12.75">
      <c r="B53" s="134" t="s">
        <v>133</v>
      </c>
      <c r="D53" s="151"/>
      <c r="E53" s="150"/>
      <c r="F53" s="151"/>
      <c r="G53" s="150"/>
      <c r="H53" s="151"/>
      <c r="I53" s="150"/>
      <c r="J53" s="136"/>
    </row>
    <row r="54" spans="2:10">
      <c r="B54" s="135" t="s">
        <v>236</v>
      </c>
      <c r="D54" s="161">
        <v>-23805.062999999998</v>
      </c>
      <c r="E54" s="135"/>
      <c r="F54" s="161">
        <v>-63152.28</v>
      </c>
      <c r="G54" s="135"/>
      <c r="H54" s="158">
        <v>39347.217000000004</v>
      </c>
      <c r="I54" s="135"/>
      <c r="J54" s="260">
        <v>-0.62309999999999999</v>
      </c>
    </row>
    <row r="55" spans="2:10">
      <c r="B55" s="135" t="s">
        <v>237</v>
      </c>
      <c r="D55" s="161">
        <v>-5973.2610000000004</v>
      </c>
      <c r="E55" s="135"/>
      <c r="F55" s="161">
        <v>-9391.2129999999997</v>
      </c>
      <c r="G55" s="135"/>
      <c r="H55" s="158">
        <v>3417.9519999999993</v>
      </c>
      <c r="I55" s="135"/>
      <c r="J55" s="260">
        <v>-0.36399999999999999</v>
      </c>
    </row>
    <row r="56" spans="2:10">
      <c r="B56" s="135" t="s">
        <v>155</v>
      </c>
      <c r="D56" s="161">
        <v>3996.8220000000001</v>
      </c>
      <c r="E56" s="135"/>
      <c r="F56" s="161">
        <v>2320.6550000000002</v>
      </c>
      <c r="G56" s="135"/>
      <c r="H56" s="158">
        <v>1676.1669999999999</v>
      </c>
      <c r="I56" s="135"/>
      <c r="J56" s="260">
        <v>0.72230000000000005</v>
      </c>
    </row>
    <row r="57" spans="2:10" ht="12.75">
      <c r="B57" s="206" t="s">
        <v>168</v>
      </c>
      <c r="C57" s="207"/>
      <c r="D57" s="208">
        <v>-25780.502</v>
      </c>
      <c r="E57" s="157"/>
      <c r="F57" s="208">
        <v>-70221.838000000003</v>
      </c>
      <c r="G57" s="135"/>
      <c r="H57" s="208">
        <v>44441.336000000003</v>
      </c>
      <c r="I57" s="135"/>
      <c r="J57" s="338">
        <v>-0.63290000000000002</v>
      </c>
    </row>
    <row r="58" spans="2:10" ht="12.75">
      <c r="B58" s="191" t="s">
        <v>169</v>
      </c>
      <c r="C58" s="203"/>
      <c r="D58" s="204">
        <v>76517.842000000062</v>
      </c>
      <c r="E58" s="135"/>
      <c r="F58" s="204">
        <v>186213.95800000004</v>
      </c>
      <c r="G58" s="135"/>
      <c r="H58" s="204">
        <v>-109696.11599999998</v>
      </c>
      <c r="I58" s="135"/>
      <c r="J58" s="339">
        <v>-0.58909999999999996</v>
      </c>
    </row>
    <row r="59" spans="2:10" ht="5.25" customHeight="1">
      <c r="B59" s="135"/>
      <c r="D59" s="150"/>
      <c r="E59" s="150"/>
      <c r="F59" s="150"/>
      <c r="G59" s="150"/>
      <c r="H59" s="150"/>
      <c r="I59" s="150"/>
      <c r="J59" s="150"/>
    </row>
    <row r="60" spans="2:10" s="11" customFormat="1">
      <c r="B60" s="134" t="s">
        <v>170</v>
      </c>
      <c r="D60" s="340">
        <v>70992.657999999996</v>
      </c>
      <c r="E60" s="340"/>
      <c r="F60" s="340">
        <v>174541.02799999999</v>
      </c>
      <c r="G60" s="341"/>
      <c r="H60" s="159">
        <v>-103548.37</v>
      </c>
      <c r="I60" s="341"/>
      <c r="J60" s="342">
        <v>-0.59330000000000005</v>
      </c>
    </row>
    <row r="61" spans="2:10">
      <c r="B61" s="135" t="s">
        <v>171</v>
      </c>
      <c r="D61" s="154">
        <v>5525.1840000000002</v>
      </c>
      <c r="E61" s="154"/>
      <c r="F61" s="154">
        <v>11672.93</v>
      </c>
      <c r="G61" s="150"/>
      <c r="H61" s="158">
        <v>-6147.7460000000001</v>
      </c>
      <c r="I61" s="150"/>
      <c r="J61" s="260">
        <v>-0.52669999999999995</v>
      </c>
    </row>
    <row r="62" spans="2:10">
      <c r="D62" s="41"/>
    </row>
  </sheetData>
  <mergeCells count="3">
    <mergeCell ref="B3:J3"/>
    <mergeCell ref="B4:J4"/>
    <mergeCell ref="B5:J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J37"/>
  <sheetViews>
    <sheetView showGridLines="0" zoomScale="115" zoomScaleNormal="115" workbookViewId="0">
      <selection activeCell="B3" sqref="B3:B5"/>
    </sheetView>
  </sheetViews>
  <sheetFormatPr baseColWidth="10" defaultColWidth="9.140625" defaultRowHeight="11.25"/>
  <cols>
    <col min="1" max="1" width="4.140625" style="7" customWidth="1"/>
    <col min="2" max="2" width="34.5703125" style="7" customWidth="1"/>
    <col min="3" max="3" width="12.7109375" style="7" customWidth="1"/>
    <col min="4" max="4" width="1.5703125" style="7" customWidth="1"/>
    <col min="5" max="5" width="12.7109375" style="7" customWidth="1"/>
    <col min="6" max="6" width="1.28515625" style="7" customWidth="1"/>
    <col min="7" max="7" width="12.7109375" style="7" customWidth="1"/>
    <col min="8" max="8" width="1.42578125" style="7" customWidth="1"/>
    <col min="9" max="9" width="12.7109375" style="7" customWidth="1"/>
    <col min="10" max="16384" width="9.140625" style="7"/>
  </cols>
  <sheetData>
    <row r="3" spans="2:9" ht="15" customHeight="1">
      <c r="B3" s="445" t="s">
        <v>172</v>
      </c>
      <c r="C3" s="446"/>
      <c r="D3" s="446"/>
      <c r="E3" s="446"/>
      <c r="F3" s="203"/>
      <c r="G3" s="188" t="s">
        <v>105</v>
      </c>
      <c r="H3" s="203"/>
      <c r="I3" s="188" t="s">
        <v>105</v>
      </c>
    </row>
    <row r="4" spans="2:9">
      <c r="B4" s="445"/>
      <c r="C4" s="264" t="s">
        <v>279</v>
      </c>
      <c r="D4" s="214"/>
      <c r="E4" s="265" t="s">
        <v>271</v>
      </c>
      <c r="F4" s="214"/>
      <c r="G4" s="215"/>
      <c r="H4" s="214"/>
      <c r="I4" s="215" t="s">
        <v>1</v>
      </c>
    </row>
    <row r="5" spans="2:9">
      <c r="B5" s="445"/>
      <c r="C5" s="446" t="s">
        <v>173</v>
      </c>
      <c r="D5" s="446"/>
      <c r="E5" s="446"/>
      <c r="F5" s="203"/>
      <c r="G5" s="188"/>
      <c r="H5" s="203"/>
      <c r="I5" s="188"/>
    </row>
    <row r="6" spans="2:9" ht="5.25" customHeight="1">
      <c r="C6" s="142"/>
      <c r="E6" s="142"/>
      <c r="G6" s="142"/>
      <c r="I6" s="142"/>
    </row>
    <row r="7" spans="2:9">
      <c r="B7" s="11" t="s">
        <v>174</v>
      </c>
      <c r="C7" s="271">
        <v>1411122</v>
      </c>
      <c r="D7" s="272"/>
      <c r="E7" s="271">
        <v>1018213</v>
      </c>
      <c r="F7" s="272"/>
      <c r="G7" s="271">
        <v>392909</v>
      </c>
      <c r="H7" s="272"/>
      <c r="I7" s="267">
        <v>0.38590000000000002</v>
      </c>
    </row>
    <row r="8" spans="2:9">
      <c r="B8" s="11" t="s">
        <v>261</v>
      </c>
      <c r="C8" s="271">
        <v>7300469</v>
      </c>
      <c r="D8" s="272"/>
      <c r="E8" s="271">
        <v>6839775</v>
      </c>
      <c r="F8" s="272"/>
      <c r="G8" s="271">
        <v>460694</v>
      </c>
      <c r="H8" s="272"/>
      <c r="I8" s="267">
        <v>6.7400000000000002E-2</v>
      </c>
    </row>
    <row r="9" spans="2:9" ht="3.75" customHeight="1">
      <c r="C9" s="31"/>
      <c r="E9" s="31"/>
      <c r="G9" s="31"/>
      <c r="I9" s="136"/>
    </row>
    <row r="10" spans="2:9">
      <c r="B10" s="189" t="s">
        <v>175</v>
      </c>
      <c r="C10" s="209">
        <v>8711591</v>
      </c>
      <c r="E10" s="209">
        <v>7857988</v>
      </c>
      <c r="G10" s="209">
        <v>853603</v>
      </c>
      <c r="I10" s="266">
        <v>0.1086</v>
      </c>
    </row>
    <row r="13" spans="2:9">
      <c r="B13" s="445" t="s">
        <v>176</v>
      </c>
      <c r="C13" s="446"/>
      <c r="D13" s="446"/>
      <c r="E13" s="446"/>
      <c r="F13" s="203"/>
      <c r="G13" s="188" t="s">
        <v>105</v>
      </c>
      <c r="H13" s="203"/>
      <c r="I13" s="188" t="s">
        <v>105</v>
      </c>
    </row>
    <row r="14" spans="2:9">
      <c r="B14" s="445"/>
      <c r="C14" s="264" t="str">
        <f>+C4</f>
        <v>Mar-20</v>
      </c>
      <c r="D14" s="214"/>
      <c r="E14" s="265" t="s">
        <v>271</v>
      </c>
      <c r="F14" s="214"/>
      <c r="G14" s="215"/>
      <c r="H14" s="214"/>
      <c r="I14" s="215" t="s">
        <v>1</v>
      </c>
    </row>
    <row r="15" spans="2:9">
      <c r="B15" s="445"/>
      <c r="C15" s="446" t="s">
        <v>173</v>
      </c>
      <c r="D15" s="446"/>
      <c r="E15" s="446"/>
      <c r="F15" s="203"/>
      <c r="G15" s="188"/>
      <c r="H15" s="203"/>
      <c r="I15" s="188"/>
    </row>
    <row r="16" spans="2:9" ht="7.5" customHeight="1">
      <c r="C16" s="142"/>
      <c r="E16" s="142"/>
      <c r="G16" s="142"/>
      <c r="I16" s="142"/>
    </row>
    <row r="17" spans="2:9">
      <c r="B17" s="11" t="s">
        <v>177</v>
      </c>
      <c r="C17" s="31">
        <v>1038689</v>
      </c>
      <c r="D17" s="268"/>
      <c r="E17" s="31">
        <v>1041300</v>
      </c>
      <c r="F17" s="268"/>
      <c r="G17" s="31">
        <v>-2611</v>
      </c>
      <c r="H17" s="268"/>
      <c r="I17" s="269">
        <v>-2.5000000000000001E-3</v>
      </c>
    </row>
    <row r="18" spans="2:9">
      <c r="B18" s="11" t="s">
        <v>178</v>
      </c>
      <c r="C18" s="31">
        <v>3950570</v>
      </c>
      <c r="D18" s="268"/>
      <c r="E18" s="31">
        <v>3069405</v>
      </c>
      <c r="F18" s="268"/>
      <c r="G18" s="31">
        <v>881165</v>
      </c>
      <c r="H18" s="268"/>
      <c r="I18" s="269">
        <v>0.28710000000000002</v>
      </c>
    </row>
    <row r="19" spans="2:9">
      <c r="B19" s="11" t="s">
        <v>179</v>
      </c>
      <c r="C19" s="167">
        <v>3722332</v>
      </c>
      <c r="D19" s="270"/>
      <c r="E19" s="167">
        <v>3747283</v>
      </c>
      <c r="F19" s="270"/>
      <c r="G19" s="167">
        <v>-24951</v>
      </c>
      <c r="H19" s="270"/>
      <c r="I19" s="364">
        <v>-6.7000000000000002E-3</v>
      </c>
    </row>
    <row r="20" spans="2:9">
      <c r="B20" s="7" t="s">
        <v>180</v>
      </c>
      <c r="C20" s="31">
        <v>3445426</v>
      </c>
      <c r="D20" s="268"/>
      <c r="E20" s="31">
        <v>3484698</v>
      </c>
      <c r="F20" s="268"/>
      <c r="G20" s="31">
        <v>-39272</v>
      </c>
      <c r="H20" s="268"/>
      <c r="I20" s="269">
        <v>-1.1299999999999999E-2</v>
      </c>
    </row>
    <row r="21" spans="2:9">
      <c r="B21" s="7" t="s">
        <v>181</v>
      </c>
      <c r="C21" s="31">
        <v>276906</v>
      </c>
      <c r="D21" s="268"/>
      <c r="E21" s="31">
        <v>262585</v>
      </c>
      <c r="F21" s="268"/>
      <c r="G21" s="31">
        <v>14321</v>
      </c>
      <c r="H21" s="268"/>
      <c r="I21" s="269">
        <v>5.45E-2</v>
      </c>
    </row>
    <row r="22" spans="2:9" ht="5.25" customHeight="1">
      <c r="C22" s="31"/>
      <c r="E22" s="31"/>
      <c r="G22" s="31"/>
      <c r="I22" s="31"/>
    </row>
    <row r="23" spans="2:9">
      <c r="B23" s="189" t="s">
        <v>182</v>
      </c>
      <c r="C23" s="209">
        <v>8711591</v>
      </c>
      <c r="E23" s="209">
        <v>7857988</v>
      </c>
      <c r="G23" s="209">
        <v>853603</v>
      </c>
      <c r="I23" s="266">
        <v>0.1086</v>
      </c>
    </row>
    <row r="24" spans="2:9" ht="5.25" customHeight="1"/>
    <row r="25" spans="2:9" ht="6.75" customHeight="1"/>
    <row r="26" spans="2:9" ht="5.25" customHeight="1"/>
    <row r="27" spans="2:9">
      <c r="B27" s="445" t="s">
        <v>183</v>
      </c>
      <c r="C27" s="446"/>
      <c r="D27" s="446"/>
      <c r="E27" s="446"/>
      <c r="F27" s="203"/>
      <c r="G27" s="188" t="s">
        <v>105</v>
      </c>
      <c r="H27" s="203"/>
      <c r="I27" s="188" t="s">
        <v>105</v>
      </c>
    </row>
    <row r="28" spans="2:9">
      <c r="B28" s="445"/>
      <c r="C28" s="264" t="str">
        <f>+C4</f>
        <v>Mar-20</v>
      </c>
      <c r="D28" s="214"/>
      <c r="E28" s="265" t="s">
        <v>271</v>
      </c>
      <c r="F28" s="214"/>
      <c r="G28" s="215"/>
      <c r="H28" s="214"/>
      <c r="I28" s="215" t="s">
        <v>1</v>
      </c>
    </row>
    <row r="29" spans="2:9">
      <c r="B29" s="445"/>
      <c r="C29" s="446" t="s">
        <v>173</v>
      </c>
      <c r="D29" s="446"/>
      <c r="E29" s="446"/>
      <c r="F29" s="203"/>
      <c r="G29" s="188"/>
      <c r="H29" s="203"/>
      <c r="I29" s="188"/>
    </row>
    <row r="30" spans="2:9" ht="3" customHeight="1">
      <c r="C30" s="142"/>
      <c r="E30" s="142"/>
      <c r="G30" s="142"/>
      <c r="I30" s="142"/>
    </row>
    <row r="31" spans="2:9">
      <c r="B31" s="11" t="s">
        <v>184</v>
      </c>
      <c r="C31" s="31">
        <v>96743.313999999998</v>
      </c>
      <c r="E31" s="31">
        <v>157585.96299999999</v>
      </c>
      <c r="G31" s="31">
        <v>-60842.64899999999</v>
      </c>
      <c r="I31" s="269">
        <v>-0.3861</v>
      </c>
    </row>
    <row r="32" spans="2:9">
      <c r="B32" s="11" t="s">
        <v>185</v>
      </c>
      <c r="C32" s="31">
        <v>-117917.565</v>
      </c>
      <c r="E32" s="31">
        <v>-89535.767000000007</v>
      </c>
      <c r="G32" s="31">
        <v>-28381.797999999995</v>
      </c>
      <c r="I32" s="269">
        <v>0.317</v>
      </c>
    </row>
    <row r="33" spans="2:10">
      <c r="B33" s="11" t="s">
        <v>186</v>
      </c>
      <c r="C33" s="31">
        <v>439725.61900000001</v>
      </c>
      <c r="E33" s="31">
        <v>-122420.497</v>
      </c>
      <c r="G33" s="31">
        <v>562146.11600000004</v>
      </c>
      <c r="I33" s="269">
        <v>-4.5918999999999999</v>
      </c>
      <c r="J33" s="101"/>
    </row>
    <row r="34" spans="2:10" ht="3" customHeight="1">
      <c r="C34" s="31"/>
      <c r="E34" s="31"/>
      <c r="G34" s="31"/>
      <c r="I34" s="31"/>
    </row>
    <row r="35" spans="2:10">
      <c r="B35" s="189" t="s">
        <v>187</v>
      </c>
      <c r="C35" s="209">
        <v>418551.36800000002</v>
      </c>
      <c r="E35" s="209">
        <v>-54370.301000000021</v>
      </c>
      <c r="G35" s="209">
        <v>472921.66900000005</v>
      </c>
      <c r="I35" s="266">
        <v>8.6981999999999999</v>
      </c>
    </row>
    <row r="37" spans="2:10">
      <c r="B37" s="102"/>
    </row>
  </sheetData>
  <mergeCells count="9">
    <mergeCell ref="B27:B29"/>
    <mergeCell ref="B3:B5"/>
    <mergeCell ref="B13:B15"/>
    <mergeCell ref="C3:E3"/>
    <mergeCell ref="C13:E13"/>
    <mergeCell ref="C27:E27"/>
    <mergeCell ref="C5:E5"/>
    <mergeCell ref="C15:E15"/>
    <mergeCell ref="C29:E29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C4:O24"/>
  <sheetViews>
    <sheetView showGridLines="0" topLeftCell="B1" zoomScale="115" zoomScaleNormal="115" workbookViewId="0">
      <selection activeCell="C4" sqref="C4:D4"/>
    </sheetView>
  </sheetViews>
  <sheetFormatPr baseColWidth="10" defaultColWidth="9.140625" defaultRowHeight="11.25" outlineLevelCol="1"/>
  <cols>
    <col min="1" max="2" width="9.140625" style="7"/>
    <col min="3" max="3" width="13.7109375" style="7" customWidth="1"/>
    <col min="4" max="4" width="23.5703125" style="7" customWidth="1"/>
    <col min="5" max="5" width="9.140625" style="7" customWidth="1"/>
    <col min="6" max="6" width="1" style="7" customWidth="1"/>
    <col min="7" max="7" width="9.7109375" style="7" customWidth="1"/>
    <col min="8" max="8" width="1.140625" style="7" customWidth="1"/>
    <col min="9" max="9" width="10.28515625" style="7" customWidth="1"/>
    <col min="10" max="10" width="1.28515625" style="7" customWidth="1"/>
    <col min="11" max="11" width="10.42578125" style="7" customWidth="1" outlineLevel="1"/>
    <col min="12" max="12" width="0.7109375" style="7" customWidth="1" outlineLevel="1"/>
    <col min="13" max="13" width="9.7109375" style="7" customWidth="1"/>
    <col min="14" max="14" width="0.7109375" style="7" customWidth="1"/>
    <col min="15" max="15" width="9.7109375" style="7" customWidth="1"/>
    <col min="16" max="16" width="15.140625" style="7" customWidth="1"/>
    <col min="17" max="17" width="10.5703125" style="7" customWidth="1"/>
    <col min="18" max="18" width="11.5703125" style="7" customWidth="1"/>
    <col min="19" max="19" width="11.42578125" style="7" customWidth="1"/>
    <col min="20" max="16384" width="9.140625" style="7"/>
  </cols>
  <sheetData>
    <row r="4" spans="3:15" s="217" customFormat="1" ht="21" customHeight="1">
      <c r="C4" s="445" t="s">
        <v>188</v>
      </c>
      <c r="D4" s="445"/>
      <c r="E4" s="213" t="s">
        <v>199</v>
      </c>
      <c r="F4" s="213"/>
      <c r="G4" s="216" t="str">
        <f>'Balance Sheet'!C4</f>
        <v>Mar-20</v>
      </c>
      <c r="I4" s="216" t="str">
        <f>'Balance Sheet'!E4</f>
        <v>Dec-19</v>
      </c>
      <c r="J4" s="218"/>
      <c r="K4" s="334" t="s">
        <v>280</v>
      </c>
      <c r="L4" s="218"/>
      <c r="M4" s="213" t="s">
        <v>105</v>
      </c>
      <c r="N4" s="219"/>
      <c r="O4" s="213" t="s">
        <v>198</v>
      </c>
    </row>
    <row r="5" spans="3:15" ht="5.25" customHeight="1" thickBot="1">
      <c r="C5" s="16"/>
      <c r="D5" s="16"/>
      <c r="E5" s="16"/>
      <c r="F5" s="16"/>
      <c r="G5" s="16"/>
      <c r="I5" s="16"/>
      <c r="J5" s="34"/>
      <c r="K5" s="16"/>
      <c r="L5" s="34"/>
      <c r="M5" s="16"/>
      <c r="N5" s="34"/>
      <c r="O5" s="16"/>
    </row>
    <row r="6" spans="3:15" ht="12" thickTop="1">
      <c r="C6" s="239" t="s">
        <v>189</v>
      </c>
      <c r="D6" s="240" t="s">
        <v>250</v>
      </c>
      <c r="E6" s="241" t="s">
        <v>200</v>
      </c>
      <c r="F6" s="240"/>
      <c r="G6" s="242">
        <v>1.36</v>
      </c>
      <c r="H6" s="397"/>
      <c r="I6" s="242">
        <v>0.98</v>
      </c>
      <c r="J6" s="398"/>
      <c r="K6" s="419">
        <v>0</v>
      </c>
      <c r="L6" s="398"/>
      <c r="M6" s="242">
        <v>0.38000000000000012</v>
      </c>
      <c r="N6" s="398"/>
      <c r="O6" s="399">
        <v>0.38779999999999998</v>
      </c>
    </row>
    <row r="7" spans="3:15">
      <c r="C7" s="240"/>
      <c r="D7" s="240" t="s">
        <v>249</v>
      </c>
      <c r="E7" s="241" t="s">
        <v>200</v>
      </c>
      <c r="F7" s="240"/>
      <c r="G7" s="242">
        <v>1.3</v>
      </c>
      <c r="H7" s="397"/>
      <c r="I7" s="242">
        <v>0.94</v>
      </c>
      <c r="J7" s="398"/>
      <c r="K7" s="419">
        <v>0</v>
      </c>
      <c r="L7" s="398"/>
      <c r="M7" s="242">
        <v>0.3600000000000001</v>
      </c>
      <c r="N7" s="398"/>
      <c r="O7" s="399">
        <v>0.38300000000000001</v>
      </c>
    </row>
    <row r="8" spans="3:15" ht="12" thickBot="1">
      <c r="C8" s="243"/>
      <c r="D8" s="243" t="s">
        <v>190</v>
      </c>
      <c r="E8" s="244" t="s">
        <v>17</v>
      </c>
      <c r="F8" s="243"/>
      <c r="G8" s="343">
        <v>372433</v>
      </c>
      <c r="H8" s="397">
        <v>0</v>
      </c>
      <c r="I8" s="343">
        <v>-23087</v>
      </c>
      <c r="J8" s="138"/>
      <c r="K8" s="420">
        <v>0</v>
      </c>
      <c r="L8" s="138"/>
      <c r="M8" s="273">
        <v>395520</v>
      </c>
      <c r="N8" s="138"/>
      <c r="O8" s="400" t="s">
        <v>284</v>
      </c>
    </row>
    <row r="9" spans="3:15" ht="12" thickTop="1">
      <c r="C9" s="230" t="s">
        <v>191</v>
      </c>
      <c r="D9" s="231" t="s">
        <v>252</v>
      </c>
      <c r="E9" s="232" t="s">
        <v>200</v>
      </c>
      <c r="F9" s="231"/>
      <c r="G9" s="237">
        <v>1.34</v>
      </c>
      <c r="H9" s="397"/>
      <c r="I9" s="237">
        <v>1.1000000000000001</v>
      </c>
      <c r="J9" s="398"/>
      <c r="K9" s="421">
        <v>0</v>
      </c>
      <c r="L9" s="398"/>
      <c r="M9" s="238">
        <v>0.24</v>
      </c>
      <c r="N9" s="398"/>
      <c r="O9" s="401">
        <v>0.21820000000000001</v>
      </c>
    </row>
    <row r="10" spans="3:15">
      <c r="C10" s="231"/>
      <c r="D10" s="231" t="s">
        <v>253</v>
      </c>
      <c r="E10" s="232" t="s">
        <v>1</v>
      </c>
      <c r="F10" s="231"/>
      <c r="G10" s="233">
        <v>0.20799999999999999</v>
      </c>
      <c r="H10" s="397"/>
      <c r="I10" s="233">
        <v>0.253</v>
      </c>
      <c r="J10" s="139"/>
      <c r="K10" s="421">
        <v>0</v>
      </c>
      <c r="L10" s="139"/>
      <c r="M10" s="325">
        <v>-4.5000000000000012E-2</v>
      </c>
      <c r="N10" s="139"/>
      <c r="O10" s="401">
        <v>-0.1779</v>
      </c>
    </row>
    <row r="11" spans="3:15">
      <c r="C11" s="231"/>
      <c r="D11" s="231" t="s">
        <v>254</v>
      </c>
      <c r="E11" s="232" t="s">
        <v>1</v>
      </c>
      <c r="F11" s="231"/>
      <c r="G11" s="233">
        <v>0.79200000000000004</v>
      </c>
      <c r="H11" s="397"/>
      <c r="I11" s="233">
        <v>0.747</v>
      </c>
      <c r="J11" s="139"/>
      <c r="K11" s="421">
        <v>0</v>
      </c>
      <c r="L11" s="139"/>
      <c r="M11" s="325">
        <v>4.500000000000004E-2</v>
      </c>
      <c r="N11" s="139"/>
      <c r="O11" s="401">
        <v>6.0199999999999997E-2</v>
      </c>
    </row>
    <row r="12" spans="3:15" ht="12" thickBot="1">
      <c r="C12" s="234"/>
      <c r="D12" s="234" t="s">
        <v>251</v>
      </c>
      <c r="E12" s="235" t="s">
        <v>200</v>
      </c>
      <c r="F12" s="234"/>
      <c r="G12" s="236">
        <v>6.1418470239805796</v>
      </c>
      <c r="H12" s="397">
        <v>0</v>
      </c>
      <c r="I12" s="422">
        <v>0</v>
      </c>
      <c r="J12" s="140"/>
      <c r="K12" s="302">
        <v>9.99</v>
      </c>
      <c r="L12" s="140"/>
      <c r="M12" s="305">
        <v>-3.8481529760194206</v>
      </c>
      <c r="N12" s="140"/>
      <c r="O12" s="402">
        <v>-0.38519999999999999</v>
      </c>
    </row>
    <row r="13" spans="3:15" ht="12" thickTop="1">
      <c r="C13" s="225" t="s">
        <v>192</v>
      </c>
      <c r="D13" s="226" t="s">
        <v>193</v>
      </c>
      <c r="E13" s="227" t="s">
        <v>1</v>
      </c>
      <c r="F13" s="226"/>
      <c r="G13" s="222">
        <v>0.19837169660963755</v>
      </c>
      <c r="H13" s="397"/>
      <c r="I13" s="423">
        <v>0</v>
      </c>
      <c r="J13" s="141"/>
      <c r="K13" s="303">
        <v>0.36599999999999999</v>
      </c>
      <c r="L13" s="141"/>
      <c r="M13" s="224">
        <v>-0.16762830339036244</v>
      </c>
      <c r="N13" s="141"/>
      <c r="O13" s="403">
        <v>-0.45800000000000002</v>
      </c>
    </row>
    <row r="14" spans="3:15">
      <c r="C14" s="226"/>
      <c r="D14" s="226" t="s">
        <v>255</v>
      </c>
      <c r="E14" s="227" t="s">
        <v>1</v>
      </c>
      <c r="F14" s="226"/>
      <c r="G14" s="222">
        <v>5.4579625601831321E-2</v>
      </c>
      <c r="H14" s="397"/>
      <c r="I14" s="423">
        <v>0</v>
      </c>
      <c r="J14" s="141"/>
      <c r="K14" s="303">
        <v>0.13600000000000001</v>
      </c>
      <c r="L14" s="141"/>
      <c r="M14" s="224">
        <v>-8.1420374398168682E-2</v>
      </c>
      <c r="N14" s="141"/>
      <c r="O14" s="403">
        <v>-0.59870000000000001</v>
      </c>
    </row>
    <row r="15" spans="3:15" ht="12" thickBot="1">
      <c r="C15" s="228"/>
      <c r="D15" s="228" t="s">
        <v>256</v>
      </c>
      <c r="E15" s="229" t="s">
        <v>1</v>
      </c>
      <c r="F15" s="228"/>
      <c r="G15" s="223">
        <v>2.5287950469005966E-2</v>
      </c>
      <c r="H15" s="397"/>
      <c r="I15" s="424">
        <v>0</v>
      </c>
      <c r="J15" s="141"/>
      <c r="K15" s="304">
        <v>6.8000000000000005E-2</v>
      </c>
      <c r="L15" s="141"/>
      <c r="M15" s="404">
        <v>-4.2712049530994042E-2</v>
      </c>
      <c r="N15" s="141"/>
      <c r="O15" s="404">
        <v>-0.62809999999999999</v>
      </c>
    </row>
    <row r="16" spans="3:15" ht="12" thickTop="1">
      <c r="C16" s="127" t="s">
        <v>259</v>
      </c>
      <c r="M16" s="127"/>
      <c r="N16" s="127"/>
      <c r="O16" s="127"/>
    </row>
    <row r="17" spans="3:3">
      <c r="C17" s="7" t="s">
        <v>258</v>
      </c>
    </row>
    <row r="18" spans="3:3">
      <c r="C18" s="127" t="s">
        <v>260</v>
      </c>
    </row>
    <row r="19" spans="3:3">
      <c r="C19" s="127" t="s">
        <v>262</v>
      </c>
    </row>
    <row r="20" spans="3:3">
      <c r="C20" s="127" t="s">
        <v>263</v>
      </c>
    </row>
    <row r="21" spans="3:3">
      <c r="C21" s="7" t="s">
        <v>257</v>
      </c>
    </row>
    <row r="22" spans="3:3">
      <c r="C22" s="127" t="s">
        <v>264</v>
      </c>
    </row>
    <row r="23" spans="3:3">
      <c r="C23" s="127" t="s">
        <v>265</v>
      </c>
    </row>
    <row r="24" spans="3:3">
      <c r="C24" s="127" t="s">
        <v>266</v>
      </c>
    </row>
  </sheetData>
  <mergeCells count="1">
    <mergeCell ref="C4:D4"/>
  </mergeCells>
  <pageMargins left="0.74803149606299213" right="0.74803149606299213" top="0.98425196850393704" bottom="0.98425196850393704" header="0.51181102362204722" footer="0.51181102362204722"/>
  <pageSetup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K18"/>
  <sheetViews>
    <sheetView showGridLines="0" zoomScaleNormal="100" workbookViewId="0">
      <selection activeCell="B2" sqref="B2:J2"/>
    </sheetView>
  </sheetViews>
  <sheetFormatPr baseColWidth="10" defaultColWidth="9.140625" defaultRowHeight="11.25"/>
  <cols>
    <col min="1" max="1" width="9.140625" style="7"/>
    <col min="2" max="2" width="46.28515625" style="7" bestFit="1" customWidth="1"/>
    <col min="3" max="3" width="0.7109375" style="7" customWidth="1"/>
    <col min="4" max="4" width="12.42578125" style="7" customWidth="1"/>
    <col min="5" max="5" width="2.7109375" style="7" customWidth="1"/>
    <col min="6" max="6" width="12.42578125" style="7" customWidth="1"/>
    <col min="7" max="7" width="2.7109375" style="7" customWidth="1"/>
    <col min="8" max="8" width="11.5703125" style="7" customWidth="1"/>
    <col min="9" max="9" width="2.7109375" style="7" customWidth="1"/>
    <col min="10" max="10" width="11.5703125" style="7" customWidth="1"/>
    <col min="11" max="16384" width="9.140625" style="7"/>
  </cols>
  <sheetData>
    <row r="2" spans="2:11">
      <c r="B2" s="444" t="s">
        <v>194</v>
      </c>
      <c r="C2" s="444"/>
      <c r="D2" s="444"/>
      <c r="E2" s="444"/>
      <c r="F2" s="444"/>
      <c r="G2" s="444"/>
      <c r="H2" s="444"/>
      <c r="I2" s="444"/>
      <c r="J2" s="444"/>
    </row>
    <row r="3" spans="2:11" ht="11.25" customHeight="1">
      <c r="B3" s="444" t="s">
        <v>281</v>
      </c>
      <c r="C3" s="444"/>
      <c r="D3" s="444"/>
      <c r="E3" s="444"/>
      <c r="F3" s="444"/>
      <c r="G3" s="444"/>
      <c r="H3" s="444"/>
      <c r="I3" s="444"/>
      <c r="J3" s="444"/>
    </row>
    <row r="4" spans="2:11">
      <c r="B4" s="444" t="s">
        <v>173</v>
      </c>
      <c r="C4" s="444"/>
      <c r="D4" s="444"/>
      <c r="E4" s="444"/>
      <c r="F4" s="444"/>
      <c r="G4" s="444"/>
      <c r="H4" s="444"/>
      <c r="I4" s="444"/>
      <c r="J4" s="444"/>
    </row>
    <row r="5" spans="2:11" ht="3.75" customHeight="1">
      <c r="B5" s="18"/>
      <c r="C5" s="18"/>
      <c r="D5" s="18"/>
      <c r="E5" s="18"/>
      <c r="F5" s="18"/>
      <c r="G5" s="18"/>
      <c r="H5" s="18"/>
      <c r="J5" s="18"/>
    </row>
    <row r="6" spans="2:11" ht="29.25" customHeight="1">
      <c r="B6" s="200" t="s">
        <v>267</v>
      </c>
      <c r="C6" s="210"/>
      <c r="D6" s="447" t="s">
        <v>195</v>
      </c>
      <c r="E6" s="447"/>
      <c r="F6" s="447"/>
      <c r="G6" s="211"/>
      <c r="H6" s="447" t="s">
        <v>196</v>
      </c>
      <c r="I6" s="447"/>
      <c r="J6" s="447"/>
      <c r="K6" s="102"/>
    </row>
    <row r="7" spans="2:11" ht="12" customHeight="1">
      <c r="B7" s="200"/>
      <c r="C7" s="200"/>
      <c r="D7" s="274" t="str">
        <f>+'Balance Sheet'!C4</f>
        <v>Mar-20</v>
      </c>
      <c r="E7" s="212"/>
      <c r="F7" s="326" t="s">
        <v>271</v>
      </c>
      <c r="G7" s="212"/>
      <c r="H7" s="274" t="str">
        <f>+'Balance Sheet'!C4</f>
        <v>Mar-20</v>
      </c>
      <c r="I7" s="246"/>
      <c r="J7" s="326" t="s">
        <v>271</v>
      </c>
    </row>
    <row r="8" spans="2:11">
      <c r="B8" s="7" t="s">
        <v>236</v>
      </c>
      <c r="D8" s="31">
        <v>85161.426256069855</v>
      </c>
      <c r="E8" s="31"/>
      <c r="F8" s="31">
        <v>76431</v>
      </c>
      <c r="G8" s="31"/>
      <c r="H8" s="31">
        <v>50228.425796789277</v>
      </c>
      <c r="J8" s="31">
        <v>48804</v>
      </c>
    </row>
    <row r="9" spans="2:11">
      <c r="B9" s="7" t="s">
        <v>237</v>
      </c>
      <c r="D9" s="31">
        <v>24518.955178</v>
      </c>
      <c r="E9" s="31"/>
      <c r="F9" s="128">
        <v>14079</v>
      </c>
      <c r="G9" s="31"/>
      <c r="H9" s="31">
        <v>10681.234744587291</v>
      </c>
      <c r="J9" s="31">
        <v>8599</v>
      </c>
    </row>
    <row r="10" spans="2:11">
      <c r="B10" s="7" t="s">
        <v>201</v>
      </c>
      <c r="D10" s="31">
        <v>865.19187899999997</v>
      </c>
      <c r="E10" s="31"/>
      <c r="F10" s="173">
        <v>0</v>
      </c>
      <c r="G10" s="174"/>
      <c r="H10" s="174">
        <v>348.56815399999999</v>
      </c>
      <c r="I10" s="175"/>
      <c r="J10" s="174">
        <v>509</v>
      </c>
    </row>
    <row r="11" spans="2:11">
      <c r="B11" s="189" t="s">
        <v>202</v>
      </c>
      <c r="C11" s="189"/>
      <c r="D11" s="209">
        <v>110545.57331306986</v>
      </c>
      <c r="E11" s="209"/>
      <c r="F11" s="209">
        <v>90510</v>
      </c>
      <c r="G11" s="209"/>
      <c r="H11" s="209">
        <v>61258.228695376565</v>
      </c>
      <c r="I11" s="209"/>
      <c r="J11" s="209">
        <v>57912</v>
      </c>
    </row>
    <row r="16" spans="2:11">
      <c r="F16" s="103"/>
    </row>
    <row r="18" spans="2:2">
      <c r="B18" s="103"/>
    </row>
  </sheetData>
  <mergeCells count="5">
    <mergeCell ref="D6:F6"/>
    <mergeCell ref="H6:J6"/>
    <mergeCell ref="B2:J2"/>
    <mergeCell ref="B3:J3"/>
    <mergeCell ref="B4:J4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E11"/>
  <sheetViews>
    <sheetView showGridLines="0" workbookViewId="0">
      <selection activeCell="B3" sqref="B3:B4"/>
    </sheetView>
  </sheetViews>
  <sheetFormatPr baseColWidth="10" defaultRowHeight="11.25"/>
  <cols>
    <col min="1" max="1" width="11.42578125" style="168"/>
    <col min="2" max="2" width="28.5703125" style="168" customWidth="1"/>
    <col min="3" max="4" width="14" style="168" customWidth="1"/>
    <col min="5" max="16384" width="11.42578125" style="168"/>
  </cols>
  <sheetData>
    <row r="1" spans="2:5" ht="23.25" customHeight="1"/>
    <row r="3" spans="2:5" ht="18" customHeight="1">
      <c r="B3" s="448" t="s">
        <v>203</v>
      </c>
      <c r="C3" s="449" t="s">
        <v>282</v>
      </c>
      <c r="D3" s="449" t="s">
        <v>283</v>
      </c>
    </row>
    <row r="4" spans="2:5" ht="18" customHeight="1">
      <c r="B4" s="448"/>
      <c r="C4" s="449"/>
      <c r="D4" s="449"/>
    </row>
    <row r="5" spans="2:5" ht="6" customHeight="1">
      <c r="B5" s="34"/>
      <c r="C5" s="169"/>
      <c r="D5" s="170"/>
    </row>
    <row r="6" spans="2:5" ht="12" thickBot="1">
      <c r="B6" s="171" t="s">
        <v>204</v>
      </c>
      <c r="C6" s="172">
        <v>0.98</v>
      </c>
      <c r="D6" s="172">
        <v>0.98</v>
      </c>
    </row>
    <row r="7" spans="2:5" ht="8.25" customHeight="1"/>
    <row r="8" spans="2:5" s="368" customFormat="1" ht="21.75" customHeight="1">
      <c r="B8" s="450"/>
      <c r="C8" s="450"/>
      <c r="D8" s="450"/>
      <c r="E8" s="450"/>
    </row>
    <row r="9" spans="2:5" s="368" customFormat="1" ht="15.75" customHeight="1">
      <c r="B9" s="450"/>
      <c r="C9" s="450"/>
      <c r="D9" s="450"/>
      <c r="E9" s="450"/>
    </row>
    <row r="10" spans="2:5" s="368" customFormat="1" ht="21" customHeight="1">
      <c r="B10" s="450"/>
      <c r="C10" s="450"/>
      <c r="D10" s="450"/>
      <c r="E10" s="450"/>
    </row>
    <row r="11" spans="2:5" s="368" customFormat="1" ht="13.5" customHeight="1">
      <c r="B11" s="450"/>
      <c r="C11" s="450"/>
      <c r="D11" s="450"/>
      <c r="E11" s="450"/>
    </row>
  </sheetData>
  <mergeCells count="4">
    <mergeCell ref="B3:B4"/>
    <mergeCell ref="C3:C4"/>
    <mergeCell ref="D3:D4"/>
    <mergeCell ref="B8:E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0"/>
  <sheetViews>
    <sheetView showGridLines="0" workbookViewId="0">
      <selection activeCell="A2" sqref="A2"/>
    </sheetView>
  </sheetViews>
  <sheetFormatPr baseColWidth="10" defaultRowHeight="16.5"/>
  <cols>
    <col min="1" max="1" width="42.42578125" style="282" customWidth="1"/>
    <col min="2" max="4" width="16.42578125" style="282" customWidth="1"/>
    <col min="5" max="16384" width="11.42578125" style="282"/>
  </cols>
  <sheetData>
    <row r="1" spans="1:7">
      <c r="A1" s="280"/>
      <c r="B1" s="281"/>
      <c r="C1" s="281"/>
      <c r="D1" s="281"/>
    </row>
    <row r="2" spans="1:7" ht="26.25" customHeight="1">
      <c r="A2" s="327" t="str">
        <f>+'Generation Business'!D5</f>
        <v>1Q 2020</v>
      </c>
      <c r="B2" s="451" t="s">
        <v>223</v>
      </c>
      <c r="C2" s="451" t="s">
        <v>222</v>
      </c>
      <c r="D2" s="451" t="s">
        <v>221</v>
      </c>
    </row>
    <row r="3" spans="1:7" ht="27.75" customHeight="1">
      <c r="A3" s="283" t="s">
        <v>205</v>
      </c>
      <c r="B3" s="452"/>
      <c r="C3" s="452"/>
      <c r="D3" s="452"/>
    </row>
    <row r="4" spans="1:7">
      <c r="A4" s="284" t="s">
        <v>206</v>
      </c>
      <c r="B4" s="285">
        <v>3906.5</v>
      </c>
      <c r="C4" s="285">
        <v>848.4</v>
      </c>
      <c r="D4" s="285">
        <v>4754.8999999999996</v>
      </c>
    </row>
    <row r="5" spans="1:7">
      <c r="A5" s="286" t="s">
        <v>207</v>
      </c>
      <c r="B5" s="287">
        <v>2285.8000000000002</v>
      </c>
      <c r="C5" s="287">
        <v>63.7</v>
      </c>
      <c r="D5" s="287">
        <v>2349.5</v>
      </c>
      <c r="F5" s="301"/>
    </row>
    <row r="6" spans="1:7">
      <c r="A6" s="286" t="s">
        <v>208</v>
      </c>
      <c r="B6" s="287">
        <v>1595.9</v>
      </c>
      <c r="C6" s="287" t="s">
        <v>288</v>
      </c>
      <c r="D6" s="287">
        <v>1595.9</v>
      </c>
    </row>
    <row r="7" spans="1:7">
      <c r="A7" s="288" t="s">
        <v>240</v>
      </c>
      <c r="B7" s="287">
        <v>24.7</v>
      </c>
      <c r="C7" s="287">
        <v>784.8</v>
      </c>
      <c r="D7" s="287">
        <v>809.5</v>
      </c>
      <c r="F7" s="301"/>
    </row>
    <row r="8" spans="1:7">
      <c r="A8" s="284" t="s">
        <v>209</v>
      </c>
      <c r="B8" s="285">
        <v>1622.3</v>
      </c>
      <c r="C8" s="285">
        <v>43.7</v>
      </c>
      <c r="D8" s="285">
        <v>1041.9000000000001</v>
      </c>
      <c r="E8" s="301"/>
    </row>
    <row r="9" spans="1:7">
      <c r="A9" s="286" t="s">
        <v>210</v>
      </c>
      <c r="B9" s="287">
        <v>495.7</v>
      </c>
      <c r="C9" s="287" t="s">
        <v>288</v>
      </c>
      <c r="D9" s="287">
        <v>624.1</v>
      </c>
    </row>
    <row r="10" spans="1:7">
      <c r="A10" s="286" t="s">
        <v>211</v>
      </c>
      <c r="B10" s="287">
        <v>624.1</v>
      </c>
      <c r="C10" s="287" t="s">
        <v>288</v>
      </c>
      <c r="D10" s="287" t="s">
        <v>288</v>
      </c>
      <c r="E10" s="301"/>
      <c r="F10" s="301"/>
      <c r="G10" s="301"/>
    </row>
    <row r="11" spans="1:7">
      <c r="A11" s="286" t="s">
        <v>212</v>
      </c>
      <c r="B11" s="287">
        <v>998.2</v>
      </c>
      <c r="C11" s="287">
        <v>43.7</v>
      </c>
      <c r="D11" s="287">
        <v>1041.9000000000001</v>
      </c>
    </row>
    <row r="12" spans="1:7" ht="16.5" hidden="1" customHeight="1">
      <c r="A12" s="289" t="s">
        <v>213</v>
      </c>
      <c r="B12" s="290" t="s">
        <v>287</v>
      </c>
      <c r="C12" s="290" t="s">
        <v>288</v>
      </c>
      <c r="D12" s="290" t="s">
        <v>288</v>
      </c>
    </row>
    <row r="13" spans="1:7">
      <c r="A13" s="284" t="s">
        <v>214</v>
      </c>
      <c r="B13" s="285">
        <v>5528.8</v>
      </c>
      <c r="C13" s="285">
        <v>891.8</v>
      </c>
      <c r="D13" s="285">
        <v>5796.4</v>
      </c>
    </row>
    <row r="14" spans="1:7">
      <c r="A14" s="286" t="s">
        <v>215</v>
      </c>
      <c r="B14" s="287">
        <v>2608.3000000000002</v>
      </c>
      <c r="C14" s="287">
        <v>118.7</v>
      </c>
      <c r="D14" s="287">
        <v>2727</v>
      </c>
    </row>
    <row r="15" spans="1:7">
      <c r="A15" s="286" t="s">
        <v>216</v>
      </c>
      <c r="B15" s="287">
        <v>2920.5</v>
      </c>
      <c r="C15" s="287">
        <v>51.7</v>
      </c>
      <c r="D15" s="287">
        <v>2972.1</v>
      </c>
    </row>
    <row r="16" spans="1:7">
      <c r="A16" s="286" t="s">
        <v>217</v>
      </c>
      <c r="B16" s="287" t="s">
        <v>287</v>
      </c>
      <c r="C16" s="287">
        <v>97.3</v>
      </c>
      <c r="D16" s="287">
        <v>97.3</v>
      </c>
    </row>
    <row r="17" spans="1:6">
      <c r="A17" s="291" t="s">
        <v>218</v>
      </c>
      <c r="B17" s="292">
        <v>495.7</v>
      </c>
      <c r="C17" s="292">
        <v>624.1</v>
      </c>
      <c r="D17" s="292">
        <v>624.1</v>
      </c>
      <c r="F17" s="301"/>
    </row>
    <row r="18" spans="1:6">
      <c r="A18" s="293" t="s">
        <v>219</v>
      </c>
      <c r="B18" s="294"/>
      <c r="C18" s="294"/>
      <c r="D18" s="294">
        <v>18403.400000000001</v>
      </c>
    </row>
    <row r="19" spans="1:6">
      <c r="A19" s="295" t="s">
        <v>220</v>
      </c>
      <c r="B19" s="296"/>
      <c r="C19" s="296"/>
      <c r="D19" s="365">
        <v>0.31</v>
      </c>
    </row>
    <row r="20" spans="1:6" s="297" customFormat="1" ht="14.25" customHeight="1">
      <c r="A20" s="453"/>
      <c r="B20" s="453"/>
      <c r="C20" s="453"/>
      <c r="D20" s="453"/>
      <c r="E20" s="324"/>
    </row>
    <row r="21" spans="1:6" ht="13.5" customHeight="1">
      <c r="A21" s="298"/>
      <c r="B21" s="281"/>
      <c r="C21" s="281"/>
      <c r="D21" s="281"/>
    </row>
    <row r="22" spans="1:6" ht="23.25" customHeight="1">
      <c r="A22" s="327" t="str">
        <f>+'Generation Business'!E5</f>
        <v>1Q 2019</v>
      </c>
      <c r="B22" s="451" t="s">
        <v>223</v>
      </c>
      <c r="C22" s="451" t="s">
        <v>222</v>
      </c>
      <c r="D22" s="451" t="s">
        <v>221</v>
      </c>
    </row>
    <row r="23" spans="1:6" ht="30" customHeight="1">
      <c r="A23" s="283" t="s">
        <v>205</v>
      </c>
      <c r="B23" s="452"/>
      <c r="C23" s="452"/>
      <c r="D23" s="452"/>
    </row>
    <row r="24" spans="1:6">
      <c r="A24" s="284" t="s">
        <v>206</v>
      </c>
      <c r="B24" s="285">
        <v>4647.4294283468662</v>
      </c>
      <c r="C24" s="285">
        <v>827.76767557372</v>
      </c>
      <c r="D24" s="285">
        <v>5475.1971039205864</v>
      </c>
    </row>
    <row r="25" spans="1:6">
      <c r="A25" s="286" t="s">
        <v>207</v>
      </c>
      <c r="B25" s="287">
        <v>2495.8011194544852</v>
      </c>
      <c r="C25" s="287">
        <v>57.66659286572002</v>
      </c>
      <c r="D25" s="287">
        <v>2553.467712320205</v>
      </c>
    </row>
    <row r="26" spans="1:6">
      <c r="A26" s="286" t="s">
        <v>208</v>
      </c>
      <c r="B26" s="287">
        <v>2125.0197460883815</v>
      </c>
      <c r="C26" s="287">
        <v>0</v>
      </c>
      <c r="D26" s="287">
        <v>2125.0197460883815</v>
      </c>
    </row>
    <row r="27" spans="1:6">
      <c r="A27" s="286" t="s">
        <v>240</v>
      </c>
      <c r="B27" s="287">
        <v>26.60856280400003</v>
      </c>
      <c r="C27" s="287">
        <v>770.10108270800004</v>
      </c>
      <c r="D27" s="287">
        <v>796.70964551200007</v>
      </c>
    </row>
    <row r="28" spans="1:6">
      <c r="A28" s="284" t="s">
        <v>209</v>
      </c>
      <c r="B28" s="285">
        <v>1004.7221661094353</v>
      </c>
      <c r="C28" s="285">
        <v>43.301586987573693</v>
      </c>
      <c r="D28" s="285">
        <v>428.73172498255343</v>
      </c>
      <c r="F28" s="301"/>
    </row>
    <row r="29" spans="1:6">
      <c r="A29" s="286" t="s">
        <v>210</v>
      </c>
      <c r="B29" s="287">
        <v>1096.3297843372397</v>
      </c>
      <c r="C29" s="287">
        <v>0</v>
      </c>
      <c r="D29" s="287">
        <v>619.29202811445555</v>
      </c>
    </row>
    <row r="30" spans="1:6">
      <c r="A30" s="286" t="s">
        <v>211</v>
      </c>
      <c r="B30" s="287">
        <v>619.28187063345558</v>
      </c>
      <c r="C30" s="287">
        <v>0</v>
      </c>
      <c r="D30" s="287">
        <v>-1.0157480999964719E-2</v>
      </c>
    </row>
    <row r="31" spans="1:6">
      <c r="A31" s="286" t="s">
        <v>212</v>
      </c>
      <c r="B31" s="287">
        <v>385.44029547597972</v>
      </c>
      <c r="C31" s="287">
        <v>43.301586987573693</v>
      </c>
      <c r="D31" s="287">
        <v>428.7418824635534</v>
      </c>
    </row>
    <row r="32" spans="1:6" hidden="1">
      <c r="A32" s="289" t="s">
        <v>213</v>
      </c>
      <c r="B32" s="290">
        <v>0</v>
      </c>
      <c r="C32" s="290">
        <v>0</v>
      </c>
      <c r="D32" s="290">
        <v>0</v>
      </c>
    </row>
    <row r="33" spans="1:4">
      <c r="A33" s="299" t="s">
        <v>214</v>
      </c>
      <c r="B33" s="300">
        <v>5652.3955894516539</v>
      </c>
      <c r="C33" s="300">
        <v>871.31562651518186</v>
      </c>
      <c r="D33" s="300">
        <v>5904.4191878523807</v>
      </c>
    </row>
    <row r="34" spans="1:4">
      <c r="A34" s="286" t="s">
        <v>215</v>
      </c>
      <c r="B34" s="287">
        <v>3125.8201947572943</v>
      </c>
      <c r="C34" s="287">
        <v>124.13412199999999</v>
      </c>
      <c r="D34" s="287">
        <v>3249.9543167572942</v>
      </c>
    </row>
    <row r="35" spans="1:4">
      <c r="A35" s="286" t="s">
        <v>216</v>
      </c>
      <c r="B35" s="287">
        <v>2477.8594182772795</v>
      </c>
      <c r="C35" s="287">
        <v>58.866946143288061</v>
      </c>
      <c r="D35" s="287">
        <v>2536.7263644205677</v>
      </c>
    </row>
    <row r="36" spans="1:4">
      <c r="A36" s="286" t="s">
        <v>217</v>
      </c>
      <c r="B36" s="287">
        <v>48.71597641708027</v>
      </c>
      <c r="C36" s="287">
        <v>69.022530257438291</v>
      </c>
      <c r="D36" s="287">
        <v>117.73850667451856</v>
      </c>
    </row>
    <row r="37" spans="1:4">
      <c r="A37" s="291" t="s">
        <v>218</v>
      </c>
      <c r="B37" s="292">
        <v>1096.3297843418843</v>
      </c>
      <c r="C37" s="292">
        <v>619.29202811445555</v>
      </c>
      <c r="D37" s="292">
        <v>619.29202811445555</v>
      </c>
    </row>
    <row r="38" spans="1:4">
      <c r="A38" s="293" t="s">
        <v>219</v>
      </c>
      <c r="B38" s="294"/>
      <c r="C38" s="294"/>
      <c r="D38" s="294">
        <v>17986.400000000001</v>
      </c>
    </row>
    <row r="39" spans="1:4">
      <c r="A39" s="295" t="s">
        <v>220</v>
      </c>
      <c r="B39" s="296"/>
      <c r="C39" s="296"/>
      <c r="D39" s="365">
        <v>0.32827131543012389</v>
      </c>
    </row>
    <row r="40" spans="1:4">
      <c r="A40" s="286"/>
      <c r="B40" s="286"/>
      <c r="C40" s="286"/>
      <c r="D40" s="286"/>
    </row>
  </sheetData>
  <mergeCells count="7">
    <mergeCell ref="B2:B3"/>
    <mergeCell ref="B22:B23"/>
    <mergeCell ref="C2:C3"/>
    <mergeCell ref="D2:D3"/>
    <mergeCell ref="C22:C23"/>
    <mergeCell ref="D22:D23"/>
    <mergeCell ref="A20:D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18"/>
  <sheetViews>
    <sheetView showGridLines="0" workbookViewId="0">
      <selection activeCell="B2" sqref="B2"/>
    </sheetView>
  </sheetViews>
  <sheetFormatPr baseColWidth="10" defaultRowHeight="12.75"/>
  <cols>
    <col min="1" max="1" width="3.42578125" style="308" customWidth="1"/>
    <col min="2" max="2" width="32.85546875" style="308" customWidth="1"/>
    <col min="3" max="3" width="9.28515625" style="308" customWidth="1"/>
    <col min="4" max="7" width="13.42578125" style="308" customWidth="1"/>
    <col min="8" max="16384" width="11.42578125" style="308"/>
  </cols>
  <sheetData>
    <row r="2" spans="1:13" s="316" customFormat="1" ht="37.5" customHeight="1">
      <c r="B2" s="307" t="s">
        <v>244</v>
      </c>
      <c r="C2" s="307"/>
      <c r="D2" s="328" t="str">
        <f>+'GX Physical Data Chile'!A2</f>
        <v>1Q 2020</v>
      </c>
      <c r="E2" s="328" t="str">
        <f>+'GX Physical Data Chile'!A22</f>
        <v>1Q 2019</v>
      </c>
      <c r="F2" s="306" t="s">
        <v>246</v>
      </c>
      <c r="G2" s="318" t="s">
        <v>106</v>
      </c>
      <c r="M2" s="317"/>
    </row>
    <row r="3" spans="1:13" s="316" customFormat="1" ht="22.5" customHeight="1">
      <c r="B3" s="319" t="s">
        <v>245</v>
      </c>
      <c r="C3" s="320">
        <v>1</v>
      </c>
      <c r="D3" s="321">
        <v>4317.1088640002308</v>
      </c>
      <c r="E3" s="321">
        <v>4244.132809372426</v>
      </c>
      <c r="F3" s="321">
        <v>72.976054627804842</v>
      </c>
      <c r="G3" s="320">
        <v>1.7194573757600133E-2</v>
      </c>
      <c r="L3" s="317"/>
    </row>
    <row r="4" spans="1:13">
      <c r="A4" s="311"/>
      <c r="B4" s="311" t="s">
        <v>99</v>
      </c>
      <c r="C4" s="309">
        <v>0.26571205756353283</v>
      </c>
      <c r="D4" s="322">
        <v>1147.1078789792671</v>
      </c>
      <c r="E4" s="322">
        <v>1110.4950733185644</v>
      </c>
      <c r="F4" s="322">
        <v>36.612805660702634</v>
      </c>
      <c r="G4" s="309">
        <v>3.2969804675756206E-2</v>
      </c>
    </row>
    <row r="5" spans="1:13">
      <c r="A5" s="311"/>
      <c r="B5" s="311" t="s">
        <v>100</v>
      </c>
      <c r="C5" s="309">
        <v>0.3123173581867108</v>
      </c>
      <c r="D5" s="322">
        <v>1348.3080354089843</v>
      </c>
      <c r="E5" s="322">
        <v>1297.0219710802028</v>
      </c>
      <c r="F5" s="322">
        <v>51.286064328781549</v>
      </c>
      <c r="G5" s="309">
        <v>3.9541399816125568E-2</v>
      </c>
      <c r="H5" s="369"/>
    </row>
    <row r="6" spans="1:13">
      <c r="A6" s="311"/>
      <c r="B6" s="311" t="s">
        <v>31</v>
      </c>
      <c r="C6" s="309">
        <v>0.10869512743509779</v>
      </c>
      <c r="D6" s="322">
        <v>469.24869812369536</v>
      </c>
      <c r="E6" s="322">
        <v>512.36910502313299</v>
      </c>
      <c r="F6" s="322">
        <v>-43.120406899437626</v>
      </c>
      <c r="G6" s="309">
        <v>-8.4158873899102052E-2</v>
      </c>
    </row>
    <row r="7" spans="1:13">
      <c r="A7" s="311"/>
      <c r="B7" s="311" t="s">
        <v>241</v>
      </c>
      <c r="C7" s="309">
        <v>0.25917342262189208</v>
      </c>
      <c r="D7" s="322">
        <v>1118.8798801142482</v>
      </c>
      <c r="E7" s="322">
        <v>1063.8312682476283</v>
      </c>
      <c r="F7" s="322">
        <v>55.048611866619922</v>
      </c>
      <c r="G7" s="309">
        <v>5.1745623116810142E-2</v>
      </c>
      <c r="L7" s="310"/>
      <c r="M7" s="311"/>
    </row>
    <row r="8" spans="1:13">
      <c r="A8" s="311"/>
      <c r="B8" s="311" t="s">
        <v>242</v>
      </c>
      <c r="C8" s="309">
        <v>5.4102034192766463E-2</v>
      </c>
      <c r="D8" s="322">
        <v>233.56437137403566</v>
      </c>
      <c r="E8" s="322">
        <v>260.41539170289775</v>
      </c>
      <c r="F8" s="322">
        <v>-26.851020328862091</v>
      </c>
      <c r="G8" s="309">
        <v>-0.10310842286732359</v>
      </c>
      <c r="L8" s="310"/>
      <c r="M8" s="311"/>
    </row>
    <row r="9" spans="1:13" ht="8.25" customHeight="1"/>
    <row r="10" spans="1:13" ht="8.25" customHeight="1">
      <c r="A10" s="311"/>
      <c r="B10" s="311"/>
      <c r="C10" s="311"/>
      <c r="D10" s="311"/>
      <c r="E10" s="312"/>
      <c r="G10" s="312"/>
      <c r="L10" s="310"/>
    </row>
    <row r="11" spans="1:13" s="316" customFormat="1" ht="24.75" customHeight="1">
      <c r="B11" s="319" t="s">
        <v>243</v>
      </c>
      <c r="C11" s="320">
        <v>0.99999999999999989</v>
      </c>
      <c r="D11" s="321">
        <v>1979677</v>
      </c>
      <c r="E11" s="321">
        <v>1934949</v>
      </c>
      <c r="F11" s="321">
        <v>44728</v>
      </c>
      <c r="G11" s="320">
        <v>2.3115854733122165E-2</v>
      </c>
      <c r="H11" s="370"/>
      <c r="L11" s="317"/>
    </row>
    <row r="12" spans="1:13">
      <c r="A12" s="311"/>
      <c r="B12" s="311" t="s">
        <v>99</v>
      </c>
      <c r="C12" s="425">
        <v>0.89670436136804132</v>
      </c>
      <c r="D12" s="323">
        <v>1775185</v>
      </c>
      <c r="E12" s="323">
        <v>1734092</v>
      </c>
      <c r="F12" s="323">
        <v>41093</v>
      </c>
      <c r="G12" s="312">
        <v>2.3697127949382155E-2</v>
      </c>
      <c r="L12" s="310"/>
    </row>
    <row r="13" spans="1:13">
      <c r="A13" s="311"/>
      <c r="B13" s="311" t="s">
        <v>100</v>
      </c>
      <c r="C13" s="425">
        <v>7.6651393131303744E-2</v>
      </c>
      <c r="D13" s="323">
        <v>151745</v>
      </c>
      <c r="E13" s="323">
        <v>149069</v>
      </c>
      <c r="F13" s="323">
        <v>2676</v>
      </c>
      <c r="G13" s="312">
        <v>1.7951418470641113E-2</v>
      </c>
      <c r="I13" s="311"/>
      <c r="L13" s="310"/>
    </row>
    <row r="14" spans="1:13">
      <c r="A14" s="311"/>
      <c r="B14" s="311" t="s">
        <v>31</v>
      </c>
      <c r="C14" s="425">
        <v>6.2995124962304458E-3</v>
      </c>
      <c r="D14" s="323">
        <v>12471</v>
      </c>
      <c r="E14" s="323">
        <v>12688</v>
      </c>
      <c r="F14" s="323">
        <v>-217</v>
      </c>
      <c r="G14" s="312">
        <v>-1.7102774274905422E-2</v>
      </c>
      <c r="I14" s="314"/>
      <c r="J14" s="315"/>
      <c r="L14" s="310"/>
    </row>
    <row r="15" spans="1:13">
      <c r="A15" s="311"/>
      <c r="B15" s="311" t="s">
        <v>241</v>
      </c>
      <c r="C15" s="425">
        <v>3.773342823096899E-4</v>
      </c>
      <c r="D15" s="323">
        <v>747</v>
      </c>
      <c r="E15" s="323">
        <v>569</v>
      </c>
      <c r="F15" s="323">
        <v>178</v>
      </c>
      <c r="G15" s="312">
        <v>0.31282952548330406</v>
      </c>
      <c r="L15" s="310"/>
    </row>
    <row r="16" spans="1:13">
      <c r="A16" s="311"/>
      <c r="B16" s="311" t="s">
        <v>242</v>
      </c>
      <c r="C16" s="425">
        <v>1.9967398722114768E-2</v>
      </c>
      <c r="D16" s="323">
        <v>39529</v>
      </c>
      <c r="E16" s="323">
        <v>38531</v>
      </c>
      <c r="F16" s="323">
        <v>998</v>
      </c>
      <c r="G16" s="312">
        <v>2.59012223923594E-2</v>
      </c>
      <c r="L16" s="310"/>
    </row>
    <row r="17" spans="1:12" ht="7.5" customHeight="1">
      <c r="A17" s="311"/>
      <c r="B17" s="311"/>
      <c r="C17" s="312"/>
      <c r="D17" s="311"/>
      <c r="E17" s="311"/>
      <c r="F17" s="313"/>
      <c r="G17" s="312"/>
      <c r="L17" s="310"/>
    </row>
    <row r="18" spans="1:12">
      <c r="B18" s="454" t="s">
        <v>90</v>
      </c>
      <c r="C18" s="454"/>
      <c r="D18" s="454"/>
      <c r="E18" s="454"/>
      <c r="F18" s="454"/>
      <c r="G18" s="454"/>
    </row>
  </sheetData>
  <mergeCells count="2">
    <mergeCell ref="B18:E18"/>
    <mergeCell ref="F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Q10"/>
  <sheetViews>
    <sheetView showGridLines="0" zoomScale="115" zoomScaleNormal="115" workbookViewId="0">
      <selection activeCell="B4" sqref="B4"/>
    </sheetView>
  </sheetViews>
  <sheetFormatPr baseColWidth="10" defaultColWidth="10" defaultRowHeight="12.75"/>
  <cols>
    <col min="1" max="1" width="2.7109375" style="93" customWidth="1"/>
    <col min="2" max="2" width="26.42578125" style="93" customWidth="1"/>
    <col min="3" max="4" width="10.28515625" style="93" customWidth="1"/>
    <col min="5" max="5" width="0.7109375" style="93" customWidth="1"/>
    <col min="6" max="7" width="10.28515625" style="93" customWidth="1"/>
    <col min="8" max="8" width="0.7109375" style="93" customWidth="1"/>
    <col min="9" max="10" width="10.28515625" style="93" customWidth="1"/>
    <col min="11" max="11" width="0.7109375" style="93" customWidth="1"/>
    <col min="12" max="12" width="10.28515625" style="93" customWidth="1"/>
    <col min="13" max="13" width="11.5703125" style="93" customWidth="1"/>
    <col min="14" max="14" width="4" style="93" customWidth="1"/>
    <col min="15" max="15" width="7.140625" style="93" customWidth="1"/>
    <col min="16" max="16" width="7.5703125" style="93" bestFit="1" customWidth="1"/>
    <col min="17" max="17" width="8.28515625" style="93" bestFit="1" customWidth="1"/>
    <col min="18" max="18" width="4" style="93" customWidth="1"/>
    <col min="19" max="19" width="8.7109375" style="93" customWidth="1"/>
    <col min="20" max="20" width="10.28515625" style="93" customWidth="1"/>
    <col min="21" max="21" width="7.5703125" style="93" customWidth="1"/>
    <col min="22" max="245" width="4" style="93" customWidth="1"/>
    <col min="246" max="246" width="2.7109375" style="93" customWidth="1"/>
    <col min="247" max="247" width="28.5703125" style="93" customWidth="1"/>
    <col min="248" max="255" width="10.28515625" style="93" customWidth="1"/>
    <col min="256" max="16384" width="10" style="93"/>
  </cols>
  <sheetData>
    <row r="3" spans="2:17">
      <c r="B3" s="372"/>
      <c r="C3" s="430" t="s">
        <v>84</v>
      </c>
      <c r="D3" s="430"/>
      <c r="E3" s="372"/>
      <c r="F3" s="430" t="s">
        <v>86</v>
      </c>
      <c r="G3" s="430"/>
      <c r="H3" s="372"/>
      <c r="I3" s="430" t="s">
        <v>87</v>
      </c>
      <c r="J3" s="430"/>
      <c r="K3" s="372"/>
      <c r="L3" s="430" t="s">
        <v>88</v>
      </c>
      <c r="M3" s="430"/>
    </row>
    <row r="4" spans="2:17">
      <c r="B4" s="372" t="s">
        <v>270</v>
      </c>
      <c r="C4" s="431" t="s">
        <v>82</v>
      </c>
      <c r="D4" s="431"/>
      <c r="E4" s="372"/>
      <c r="F4" s="431" t="s">
        <v>81</v>
      </c>
      <c r="G4" s="431"/>
      <c r="H4" s="372"/>
      <c r="I4" s="431" t="s">
        <v>89</v>
      </c>
      <c r="J4" s="431"/>
      <c r="K4" s="372"/>
      <c r="L4" s="373"/>
      <c r="M4" s="373"/>
    </row>
    <row r="5" spans="2:17" ht="10.5" customHeight="1">
      <c r="B5" s="372"/>
      <c r="C5" s="374" t="str">
        <f>+'Generation Business'!$D$5</f>
        <v>1Q 2020</v>
      </c>
      <c r="D5" s="374" t="str">
        <f>+'Generation Business'!$E$5</f>
        <v>1Q 2019</v>
      </c>
      <c r="E5" s="247"/>
      <c r="F5" s="374" t="str">
        <f>+'Generation Business'!$D$5</f>
        <v>1Q 2020</v>
      </c>
      <c r="G5" s="374" t="str">
        <f>+'Generation Business'!$E$5</f>
        <v>1Q 2019</v>
      </c>
      <c r="H5" s="247"/>
      <c r="I5" s="374" t="str">
        <f>+'Generation Business'!$D$5</f>
        <v>1Q 2020</v>
      </c>
      <c r="J5" s="374" t="str">
        <f>+'Generation Business'!$E$5</f>
        <v>1Q 2019</v>
      </c>
      <c r="K5" s="247"/>
      <c r="L5" s="374" t="str">
        <f>+'Generation Business'!$D$5</f>
        <v>1Q 2020</v>
      </c>
      <c r="M5" s="374" t="str">
        <f>+'Generation Business'!$E$5</f>
        <v>1Q 2019</v>
      </c>
    </row>
    <row r="6" spans="2:17" s="96" customFormat="1" ht="26.25" customHeight="1">
      <c r="B6" s="97" t="s">
        <v>226</v>
      </c>
      <c r="C6" s="155">
        <v>4317.1088640002308</v>
      </c>
      <c r="D6" s="155">
        <v>4244.132809372426</v>
      </c>
      <c r="E6" s="155"/>
      <c r="F6" s="408">
        <v>5.2499999999999998E-2</v>
      </c>
      <c r="G6" s="408">
        <v>4.8300000000000003E-2</v>
      </c>
      <c r="H6" s="156"/>
      <c r="I6" s="155">
        <v>1979.6769999999999</v>
      </c>
      <c r="J6" s="155">
        <v>1934.9490000000001</v>
      </c>
      <c r="K6" s="155"/>
      <c r="L6" s="155">
        <v>2632.5492021276596</v>
      </c>
      <c r="M6" s="155">
        <v>2780.0991379310344</v>
      </c>
      <c r="O6" s="392"/>
      <c r="Q6" s="393"/>
    </row>
    <row r="7" spans="2:17" s="94" customFormat="1">
      <c r="B7" s="178" t="s">
        <v>28</v>
      </c>
      <c r="C7" s="179">
        <v>4317.1088640002308</v>
      </c>
      <c r="D7" s="179">
        <v>4244.132809372426</v>
      </c>
      <c r="E7" s="179"/>
      <c r="F7" s="409">
        <v>5.2499999999999998E-2</v>
      </c>
      <c r="G7" s="409">
        <v>4.8300000000000003E-2</v>
      </c>
      <c r="H7" s="180"/>
      <c r="I7" s="179">
        <v>1979.6769999999999</v>
      </c>
      <c r="J7" s="179">
        <v>1934.9490000000001</v>
      </c>
      <c r="K7" s="179"/>
      <c r="L7" s="179">
        <v>2632.5492021276596</v>
      </c>
      <c r="M7" s="179">
        <v>2780.0991379310344</v>
      </c>
      <c r="O7" s="392"/>
    </row>
    <row r="8" spans="2:17">
      <c r="B8" s="95" t="s">
        <v>90</v>
      </c>
      <c r="C8" s="95"/>
      <c r="D8" s="95"/>
      <c r="E8" s="95"/>
      <c r="F8" s="384"/>
      <c r="G8" s="384"/>
      <c r="H8" s="95"/>
      <c r="I8" s="95"/>
      <c r="J8" s="95"/>
      <c r="K8" s="95"/>
      <c r="L8" s="95"/>
      <c r="M8" s="95"/>
    </row>
    <row r="9" spans="2:17">
      <c r="B9" s="109"/>
      <c r="C9" s="95"/>
      <c r="D9" s="95"/>
      <c r="E9" s="95"/>
      <c r="F9" s="110"/>
      <c r="G9" s="95"/>
      <c r="H9" s="95"/>
    </row>
    <row r="10" spans="2:17" ht="13.5" customHeight="1">
      <c r="B10" s="109"/>
      <c r="C10" s="95"/>
      <c r="D10" s="95"/>
      <c r="E10" s="95"/>
      <c r="F10" s="110"/>
      <c r="G10" s="95"/>
      <c r="H10" s="95"/>
    </row>
  </sheetData>
  <mergeCells count="7">
    <mergeCell ref="L3:M3"/>
    <mergeCell ref="C4:D4"/>
    <mergeCell ref="F4:G4"/>
    <mergeCell ref="I4:J4"/>
    <mergeCell ref="C3:D3"/>
    <mergeCell ref="F3:G3"/>
    <mergeCell ref="I3:J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M35"/>
  <sheetViews>
    <sheetView showGridLines="0" zoomScaleNormal="100" workbookViewId="0">
      <selection activeCell="B5" sqref="B5:I5"/>
    </sheetView>
  </sheetViews>
  <sheetFormatPr baseColWidth="10" defaultColWidth="9.140625" defaultRowHeight="12.75"/>
  <cols>
    <col min="1" max="1" width="9.140625" style="7"/>
    <col min="2" max="2" width="39.7109375" style="43" customWidth="1"/>
    <col min="3" max="3" width="8.42578125" style="43" bestFit="1" customWidth="1"/>
    <col min="4" max="4" width="8.7109375" style="43" bestFit="1" customWidth="1"/>
    <col min="5" max="5" width="1.28515625" style="43" customWidth="1"/>
    <col min="6" max="7" width="8.85546875" style="43" customWidth="1"/>
    <col min="8" max="9" width="9.85546875" style="43" customWidth="1"/>
    <col min="10" max="10" width="12.5703125" style="43" customWidth="1"/>
    <col min="11" max="13" width="11.42578125" style="43" customWidth="1"/>
    <col min="14" max="16384" width="9.140625" style="7"/>
  </cols>
  <sheetData>
    <row r="3" spans="2:13">
      <c r="B3" s="113"/>
      <c r="C3" s="113"/>
      <c r="D3" s="113"/>
      <c r="E3" s="113"/>
      <c r="F3" s="113"/>
      <c r="G3" s="113"/>
      <c r="H3" s="113"/>
      <c r="I3" s="113"/>
    </row>
    <row r="4" spans="2:13">
      <c r="B4" s="113"/>
      <c r="C4" s="113"/>
      <c r="D4" s="113"/>
      <c r="E4" s="113"/>
      <c r="F4" s="113"/>
      <c r="G4" s="113"/>
      <c r="H4" s="113"/>
      <c r="I4" s="113"/>
    </row>
    <row r="5" spans="2:13">
      <c r="B5" s="432" t="s">
        <v>91</v>
      </c>
      <c r="C5" s="432"/>
      <c r="D5" s="432"/>
      <c r="E5" s="432"/>
      <c r="F5" s="432"/>
      <c r="G5" s="432"/>
      <c r="H5" s="432"/>
      <c r="I5" s="432"/>
    </row>
    <row r="6" spans="2:13">
      <c r="B6" s="432" t="s">
        <v>92</v>
      </c>
      <c r="C6" s="432"/>
      <c r="D6" s="432"/>
      <c r="E6" s="432"/>
      <c r="F6" s="432"/>
      <c r="G6" s="432"/>
      <c r="H6" s="432"/>
      <c r="I6" s="432"/>
    </row>
    <row r="7" spans="2:13">
      <c r="B7" s="433" t="s">
        <v>93</v>
      </c>
      <c r="C7" s="433"/>
      <c r="D7" s="433"/>
      <c r="E7" s="433"/>
      <c r="F7" s="433"/>
      <c r="G7" s="433"/>
      <c r="H7" s="433"/>
      <c r="I7" s="433"/>
    </row>
    <row r="8" spans="2:13" ht="5.25" customHeight="1">
      <c r="B8" s="114"/>
      <c r="C8" s="114"/>
      <c r="D8" s="114"/>
      <c r="E8" s="114"/>
      <c r="F8" s="114"/>
      <c r="G8" s="114"/>
      <c r="H8" s="114"/>
      <c r="I8" s="114"/>
    </row>
    <row r="9" spans="2:13" ht="25.5" customHeight="1">
      <c r="B9" s="436" t="s">
        <v>269</v>
      </c>
      <c r="C9" s="434" t="s">
        <v>268</v>
      </c>
      <c r="D9" s="434"/>
      <c r="E9" s="181"/>
      <c r="F9" s="435" t="s">
        <v>197</v>
      </c>
      <c r="G9" s="435"/>
      <c r="H9" s="434" t="s">
        <v>28</v>
      </c>
      <c r="I9" s="434"/>
      <c r="J9" s="394"/>
      <c r="K9" s="394"/>
      <c r="L9" s="394"/>
      <c r="M9" s="394"/>
    </row>
    <row r="10" spans="2:13">
      <c r="B10" s="436"/>
      <c r="C10" s="374" t="str">
        <f>+'Generation Business'!$D$5</f>
        <v>1Q 2020</v>
      </c>
      <c r="D10" s="374" t="str">
        <f>+'Generation Business'!$E$5</f>
        <v>1Q 2019</v>
      </c>
      <c r="E10" s="182"/>
      <c r="F10" s="374" t="str">
        <f>+'Generation Business'!$D$5</f>
        <v>1Q 2020</v>
      </c>
      <c r="G10" s="374" t="str">
        <f>+'Generation Business'!$E$5</f>
        <v>1Q 2019</v>
      </c>
      <c r="H10" s="374" t="str">
        <f>+'Generation Business'!$D$5</f>
        <v>1Q 2020</v>
      </c>
      <c r="I10" s="374" t="str">
        <f>+'Generation Business'!$E$5</f>
        <v>1Q 2019</v>
      </c>
    </row>
    <row r="11" spans="2:13" ht="6.75" customHeight="1">
      <c r="B11" s="116"/>
      <c r="C11" s="143"/>
      <c r="D11" s="143"/>
      <c r="E11" s="143"/>
      <c r="F11" s="143"/>
      <c r="G11" s="143"/>
      <c r="H11" s="143"/>
      <c r="I11" s="143"/>
      <c r="J11" s="48"/>
      <c r="K11" s="48"/>
      <c r="L11" s="48"/>
      <c r="M11" s="48"/>
    </row>
    <row r="12" spans="2:13" ht="13.5" thickBot="1">
      <c r="B12" s="117" t="s">
        <v>91</v>
      </c>
      <c r="C12" s="144"/>
      <c r="D12" s="144"/>
      <c r="E12" s="143"/>
      <c r="F12" s="144"/>
      <c r="G12" s="144"/>
      <c r="H12" s="144"/>
      <c r="I12" s="144"/>
      <c r="J12" s="76"/>
      <c r="K12" s="76"/>
    </row>
    <row r="13" spans="2:13" ht="12">
      <c r="B13" s="118"/>
      <c r="C13" s="145"/>
      <c r="D13" s="145"/>
      <c r="E13" s="143"/>
      <c r="F13" s="145"/>
      <c r="G13" s="145"/>
      <c r="H13" s="145"/>
      <c r="I13" s="145"/>
      <c r="J13" s="395"/>
      <c r="K13" s="395"/>
      <c r="L13" s="395"/>
      <c r="M13" s="395"/>
    </row>
    <row r="14" spans="2:13" ht="13.5" thickBot="1">
      <c r="B14" s="117" t="s">
        <v>94</v>
      </c>
      <c r="C14" s="146">
        <v>380402</v>
      </c>
      <c r="D14" s="146">
        <v>365076</v>
      </c>
      <c r="E14" s="146"/>
      <c r="F14" s="357">
        <v>-101750</v>
      </c>
      <c r="G14" s="357">
        <v>-85994</v>
      </c>
      <c r="H14" s="357">
        <v>278652</v>
      </c>
      <c r="I14" s="357">
        <v>279082</v>
      </c>
      <c r="K14" s="396"/>
    </row>
    <row r="15" spans="2:13">
      <c r="B15" s="119" t="s">
        <v>95</v>
      </c>
      <c r="C15" s="145">
        <v>216575</v>
      </c>
      <c r="D15" s="145">
        <v>243215</v>
      </c>
      <c r="E15" s="143"/>
      <c r="F15" s="358">
        <v>-94928</v>
      </c>
      <c r="G15" s="358">
        <v>-84701</v>
      </c>
      <c r="H15" s="358">
        <v>121647</v>
      </c>
      <c r="I15" s="358">
        <v>158514</v>
      </c>
      <c r="K15" s="396"/>
      <c r="L15" s="76"/>
    </row>
    <row r="16" spans="2:13">
      <c r="B16" s="120" t="s">
        <v>96</v>
      </c>
      <c r="C16" s="121">
        <v>160993</v>
      </c>
      <c r="D16" s="121">
        <v>113511</v>
      </c>
      <c r="E16" s="143"/>
      <c r="F16" s="359">
        <v>-6822</v>
      </c>
      <c r="G16" s="359">
        <v>0</v>
      </c>
      <c r="H16" s="359">
        <v>154171</v>
      </c>
      <c r="I16" s="359">
        <v>113511</v>
      </c>
      <c r="K16" s="396"/>
      <c r="L16" s="76"/>
    </row>
    <row r="17" spans="2:13" ht="13.5" thickBot="1">
      <c r="B17" s="120" t="s">
        <v>97</v>
      </c>
      <c r="C17" s="121">
        <v>2834</v>
      </c>
      <c r="D17" s="121">
        <v>8350</v>
      </c>
      <c r="E17" s="143"/>
      <c r="F17" s="359">
        <v>0</v>
      </c>
      <c r="G17" s="359">
        <v>-1293</v>
      </c>
      <c r="H17" s="359">
        <v>2834</v>
      </c>
      <c r="I17" s="359">
        <v>7057</v>
      </c>
      <c r="K17" s="396"/>
      <c r="L17" s="76"/>
    </row>
    <row r="18" spans="2:13" ht="13.5" hidden="1" thickBot="1">
      <c r="B18" s="122"/>
      <c r="C18" s="144"/>
      <c r="D18" s="144"/>
      <c r="E18" s="143"/>
      <c r="F18" s="144">
        <v>0</v>
      </c>
      <c r="G18" s="144">
        <v>0</v>
      </c>
      <c r="H18" s="145">
        <v>0</v>
      </c>
      <c r="I18" s="144">
        <v>0</v>
      </c>
      <c r="J18" s="396"/>
      <c r="K18" s="396"/>
    </row>
    <row r="19" spans="2:13" thickBot="1">
      <c r="B19" s="123"/>
      <c r="C19" s="147"/>
      <c r="D19" s="148"/>
      <c r="E19" s="143"/>
      <c r="F19" s="147"/>
      <c r="G19" s="148"/>
      <c r="H19" s="147"/>
      <c r="I19" s="148"/>
      <c r="J19" s="395"/>
      <c r="K19" s="395"/>
      <c r="L19" s="395"/>
      <c r="M19" s="395"/>
    </row>
    <row r="20" spans="2:13" ht="13.5" thickBot="1">
      <c r="B20" s="117" t="s">
        <v>98</v>
      </c>
      <c r="C20" s="146">
        <v>336864</v>
      </c>
      <c r="D20" s="146">
        <v>306626</v>
      </c>
      <c r="E20" s="146"/>
      <c r="F20" s="146">
        <v>-296</v>
      </c>
      <c r="G20" s="146">
        <v>-1061</v>
      </c>
      <c r="H20" s="146">
        <v>336568</v>
      </c>
      <c r="I20" s="146">
        <v>305565</v>
      </c>
      <c r="J20" s="396"/>
      <c r="K20" s="396"/>
    </row>
    <row r="21" spans="2:13">
      <c r="B21" s="119" t="s">
        <v>99</v>
      </c>
      <c r="C21" s="145">
        <v>135540</v>
      </c>
      <c r="D21" s="145">
        <v>116719</v>
      </c>
      <c r="E21" s="143"/>
      <c r="F21" s="145">
        <v>0</v>
      </c>
      <c r="G21" s="145">
        <v>0</v>
      </c>
      <c r="H21" s="145">
        <v>135540</v>
      </c>
      <c r="I21" s="145">
        <v>116719</v>
      </c>
      <c r="J21" s="396"/>
      <c r="K21" s="396"/>
      <c r="L21" s="76"/>
    </row>
    <row r="22" spans="2:13">
      <c r="B22" s="120" t="s">
        <v>100</v>
      </c>
      <c r="C22" s="121">
        <v>119496</v>
      </c>
      <c r="D22" s="121">
        <v>104131</v>
      </c>
      <c r="E22" s="143"/>
      <c r="F22" s="121">
        <v>0</v>
      </c>
      <c r="G22" s="121">
        <v>0</v>
      </c>
      <c r="H22" s="121">
        <v>119496</v>
      </c>
      <c r="I22" s="121">
        <v>104131</v>
      </c>
      <c r="J22" s="396"/>
      <c r="K22" s="396"/>
      <c r="L22" s="76"/>
    </row>
    <row r="23" spans="2:13">
      <c r="B23" s="120" t="s">
        <v>31</v>
      </c>
      <c r="C23" s="121">
        <v>46923</v>
      </c>
      <c r="D23" s="121">
        <v>52107</v>
      </c>
      <c r="E23" s="143"/>
      <c r="F23" s="121">
        <v>0</v>
      </c>
      <c r="G23" s="121">
        <v>0</v>
      </c>
      <c r="H23" s="121">
        <v>46923</v>
      </c>
      <c r="I23" s="121">
        <v>52107</v>
      </c>
      <c r="J23" s="396"/>
      <c r="K23" s="396"/>
      <c r="L23" s="76"/>
    </row>
    <row r="24" spans="2:13" ht="13.5" thickBot="1">
      <c r="B24" s="122" t="s">
        <v>101</v>
      </c>
      <c r="C24" s="144">
        <v>34905</v>
      </c>
      <c r="D24" s="144">
        <v>33669</v>
      </c>
      <c r="E24" s="143"/>
      <c r="F24" s="144">
        <v>-296</v>
      </c>
      <c r="G24" s="144">
        <v>-1061</v>
      </c>
      <c r="H24" s="144">
        <v>34609</v>
      </c>
      <c r="I24" s="144">
        <v>32608</v>
      </c>
      <c r="J24" s="396"/>
      <c r="K24" s="396"/>
      <c r="L24" s="76"/>
    </row>
    <row r="25" spans="2:13" ht="13.5" thickBot="1">
      <c r="B25" s="124" t="s">
        <v>102</v>
      </c>
      <c r="C25" s="144">
        <v>-102046</v>
      </c>
      <c r="D25" s="144">
        <v>-87055</v>
      </c>
      <c r="E25" s="143"/>
      <c r="F25" s="144">
        <v>0</v>
      </c>
      <c r="G25" s="144">
        <v>0</v>
      </c>
      <c r="H25" s="144">
        <v>0</v>
      </c>
      <c r="I25" s="144">
        <v>0</v>
      </c>
      <c r="J25" s="396"/>
      <c r="K25" s="396"/>
    </row>
    <row r="26" spans="2:13" ht="7.5" customHeight="1" thickBot="1">
      <c r="B26" s="125"/>
      <c r="C26" s="149"/>
      <c r="D26" s="149"/>
      <c r="E26" s="143"/>
      <c r="F26" s="149"/>
      <c r="G26" s="149"/>
      <c r="H26" s="149"/>
      <c r="I26" s="149"/>
      <c r="J26" s="48"/>
      <c r="K26" s="48"/>
      <c r="L26" s="48"/>
      <c r="M26" s="48"/>
    </row>
    <row r="27" spans="2:13" ht="13.5" thickBot="1">
      <c r="B27" s="347" t="s">
        <v>103</v>
      </c>
      <c r="C27" s="348">
        <v>615220</v>
      </c>
      <c r="D27" s="348">
        <v>584647</v>
      </c>
      <c r="E27" s="348"/>
      <c r="F27" s="349">
        <v>-102046</v>
      </c>
      <c r="G27" s="349">
        <v>-87055</v>
      </c>
      <c r="H27" s="348">
        <v>615220</v>
      </c>
      <c r="I27" s="348">
        <v>584647</v>
      </c>
      <c r="J27" s="396"/>
      <c r="K27" s="396"/>
    </row>
    <row r="28" spans="2:13" ht="6" customHeight="1">
      <c r="B28" s="115"/>
      <c r="C28" s="115"/>
      <c r="D28" s="115"/>
      <c r="E28" s="143"/>
      <c r="F28" s="115"/>
      <c r="G28" s="115"/>
      <c r="H28" s="115"/>
      <c r="I28" s="115"/>
    </row>
    <row r="29" spans="2:13">
      <c r="B29" s="183" t="s">
        <v>247</v>
      </c>
      <c r="C29" s="184">
        <v>30573</v>
      </c>
      <c r="D29" s="275">
        <v>5.2293093097202245E-2</v>
      </c>
      <c r="E29" s="184"/>
      <c r="F29" s="184">
        <v>0</v>
      </c>
      <c r="G29" s="184">
        <v>0</v>
      </c>
      <c r="H29" s="184">
        <v>30573</v>
      </c>
      <c r="I29" s="275">
        <v>5.2293093097202245E-2</v>
      </c>
    </row>
    <row r="30" spans="2:13" ht="14.25">
      <c r="B30" s="112"/>
      <c r="C30" s="112"/>
      <c r="D30" s="112"/>
      <c r="E30" s="46"/>
      <c r="F30" s="112"/>
      <c r="G30" s="112"/>
      <c r="H30" s="112"/>
      <c r="I30" s="112"/>
    </row>
    <row r="31" spans="2:13" ht="14.25">
      <c r="C31" s="76"/>
      <c r="D31" s="76"/>
      <c r="E31" s="46"/>
    </row>
    <row r="32" spans="2:13" ht="14.25">
      <c r="E32" s="46"/>
    </row>
    <row r="33" spans="3:5" ht="14.25">
      <c r="C33" s="76"/>
      <c r="D33" s="76"/>
      <c r="E33" s="46"/>
    </row>
    <row r="34" spans="3:5" ht="14.25">
      <c r="E34" s="46"/>
    </row>
    <row r="35" spans="3:5" ht="14.25">
      <c r="E35" s="46"/>
    </row>
  </sheetData>
  <mergeCells count="7">
    <mergeCell ref="B5:I5"/>
    <mergeCell ref="B6:I6"/>
    <mergeCell ref="B7:I7"/>
    <mergeCell ref="H9:I9"/>
    <mergeCell ref="C9:D9"/>
    <mergeCell ref="F9:G9"/>
    <mergeCell ref="B9:B10"/>
  </mergeCells>
  <pageMargins left="0.75" right="0.75" top="1" bottom="1" header="0.5" footer="0.5"/>
  <pageSetup paperSize="9" orientation="portrait" r:id="rId1"/>
  <headerFooter alignWithMargins="0"/>
  <ignoredErrors>
    <ignoredError sqref="G10:H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78"/>
  <sheetViews>
    <sheetView showGridLines="0" zoomScaleNormal="100" workbookViewId="0">
      <selection activeCell="B3" sqref="B3"/>
    </sheetView>
  </sheetViews>
  <sheetFormatPr baseColWidth="10" defaultColWidth="7.28515625" defaultRowHeight="12.75" outlineLevelRow="1"/>
  <cols>
    <col min="1" max="1" width="7.85546875" style="43" customWidth="1"/>
    <col min="2" max="2" width="56.5703125" style="43" customWidth="1"/>
    <col min="3" max="5" width="14.28515625" style="44" customWidth="1"/>
    <col min="6" max="6" width="14.28515625" style="43" customWidth="1"/>
    <col min="7" max="7" width="1.28515625" style="351" customWidth="1"/>
    <col min="8" max="8" width="9.85546875" style="43" customWidth="1"/>
    <col min="9" max="9" width="3.42578125" style="43" customWidth="1"/>
    <col min="10" max="10" width="15" style="43" customWidth="1"/>
    <col min="11" max="11" width="14" style="43" customWidth="1"/>
    <col min="12" max="16384" width="7.28515625" style="43"/>
  </cols>
  <sheetData>
    <row r="1" spans="1:11">
      <c r="A1" s="98"/>
      <c r="B1" s="44"/>
      <c r="E1" s="43"/>
      <c r="I1" s="45"/>
    </row>
    <row r="2" spans="1:11">
      <c r="C2" s="43"/>
      <c r="D2" s="43"/>
      <c r="E2" s="43"/>
    </row>
    <row r="3" spans="1:11" s="46" customFormat="1" ht="28.5" customHeight="1">
      <c r="B3" s="185" t="s">
        <v>104</v>
      </c>
      <c r="C3" s="336" t="str">
        <f>+'Generation Business'!$D$5</f>
        <v>1Q 2020</v>
      </c>
      <c r="D3" s="336" t="str">
        <f>+'Generation Business'!$E$5</f>
        <v>1Q 2019</v>
      </c>
      <c r="E3" s="337" t="s">
        <v>105</v>
      </c>
      <c r="F3" s="337" t="s">
        <v>106</v>
      </c>
      <c r="G3" s="47"/>
    </row>
    <row r="4" spans="1:11" s="48" customFormat="1" ht="3" customHeight="1">
      <c r="B4" s="49"/>
      <c r="C4" s="50"/>
      <c r="D4" s="51"/>
      <c r="E4" s="51"/>
      <c r="F4" s="52"/>
      <c r="G4" s="352"/>
    </row>
    <row r="5" spans="1:11">
      <c r="B5" s="344" t="s">
        <v>107</v>
      </c>
      <c r="C5" s="345">
        <v>649933.67099999997</v>
      </c>
      <c r="D5" s="345">
        <v>782407.44099999999</v>
      </c>
      <c r="E5" s="345">
        <v>-132473.77000000002</v>
      </c>
      <c r="F5" s="346">
        <v>-0.16930000000000001</v>
      </c>
      <c r="G5" s="353"/>
      <c r="I5" s="53"/>
      <c r="K5" s="48"/>
    </row>
    <row r="6" spans="1:11" ht="14.25">
      <c r="B6" s="54" t="s">
        <v>108</v>
      </c>
      <c r="C6" s="162">
        <v>648186.77099999995</v>
      </c>
      <c r="D6" s="162">
        <v>655758.18700000003</v>
      </c>
      <c r="E6" s="276">
        <v>-7571.4160000000848</v>
      </c>
      <c r="F6" s="277">
        <v>-1.15E-2</v>
      </c>
      <c r="I6" s="53"/>
      <c r="K6" s="46"/>
    </row>
    <row r="7" spans="1:11">
      <c r="B7" s="54" t="s">
        <v>109</v>
      </c>
      <c r="C7" s="162">
        <v>1746.9</v>
      </c>
      <c r="D7" s="162">
        <v>126649.254</v>
      </c>
      <c r="E7" s="276">
        <v>-124902.35400000001</v>
      </c>
      <c r="F7" s="277">
        <v>-0.98619999999999997</v>
      </c>
      <c r="I7" s="53"/>
      <c r="K7" s="48"/>
    </row>
    <row r="8" spans="1:11">
      <c r="B8" s="344" t="s">
        <v>110</v>
      </c>
      <c r="C8" s="345">
        <v>-378583.48199999996</v>
      </c>
      <c r="D8" s="345">
        <v>-364951.59299999999</v>
      </c>
      <c r="E8" s="345">
        <v>-13631.888999999966</v>
      </c>
      <c r="F8" s="346">
        <v>3.7400000000000003E-2</v>
      </c>
      <c r="K8" s="48"/>
    </row>
    <row r="9" spans="1:11">
      <c r="B9" s="54" t="s">
        <v>111</v>
      </c>
      <c r="C9" s="162">
        <v>-242137.421</v>
      </c>
      <c r="D9" s="163">
        <v>-189511.886</v>
      </c>
      <c r="E9" s="276">
        <v>-52625.535000000003</v>
      </c>
      <c r="F9" s="277">
        <v>0.2777</v>
      </c>
      <c r="K9" s="48"/>
    </row>
    <row r="10" spans="1:11">
      <c r="B10" s="54" t="s">
        <v>112</v>
      </c>
      <c r="C10" s="162">
        <v>-46897.5</v>
      </c>
      <c r="D10" s="162">
        <v>-66965.410999999993</v>
      </c>
      <c r="E10" s="276">
        <v>20067.910999999993</v>
      </c>
      <c r="F10" s="277">
        <v>-0.29970000000000002</v>
      </c>
      <c r="K10" s="48"/>
    </row>
    <row r="11" spans="1:11" ht="11.25" customHeight="1">
      <c r="B11" s="54" t="s">
        <v>113</v>
      </c>
      <c r="C11" s="162">
        <v>-45015.656000000003</v>
      </c>
      <c r="D11" s="163">
        <v>-52871.851000000002</v>
      </c>
      <c r="E11" s="276">
        <v>7856.1949999999997</v>
      </c>
      <c r="F11" s="277">
        <v>-0.14860000000000001</v>
      </c>
      <c r="K11" s="48"/>
    </row>
    <row r="12" spans="1:11">
      <c r="B12" s="54" t="s">
        <v>114</v>
      </c>
      <c r="C12" s="162">
        <v>-44532.904999999999</v>
      </c>
      <c r="D12" s="163">
        <v>-55602.445</v>
      </c>
      <c r="E12" s="276">
        <v>11069.54</v>
      </c>
      <c r="F12" s="277">
        <v>-0.1991</v>
      </c>
      <c r="K12" s="48"/>
    </row>
    <row r="13" spans="1:11">
      <c r="B13" s="344" t="s">
        <v>115</v>
      </c>
      <c r="C13" s="345">
        <v>271350.18900000001</v>
      </c>
      <c r="D13" s="345">
        <v>417455.848</v>
      </c>
      <c r="E13" s="345">
        <v>-146105.65899999999</v>
      </c>
      <c r="F13" s="346">
        <v>-0.35</v>
      </c>
      <c r="J13" s="55"/>
      <c r="K13" s="48"/>
    </row>
    <row r="14" spans="1:11">
      <c r="B14" s="54" t="s">
        <v>116</v>
      </c>
      <c r="C14" s="162">
        <v>3628.2550000000001</v>
      </c>
      <c r="D14" s="162">
        <v>3188.75</v>
      </c>
      <c r="E14" s="276">
        <v>439.50500000000011</v>
      </c>
      <c r="F14" s="277">
        <v>0.13780000000000001</v>
      </c>
      <c r="K14" s="48"/>
    </row>
    <row r="15" spans="1:11">
      <c r="B15" s="54" t="s">
        <v>117</v>
      </c>
      <c r="C15" s="162">
        <v>-31473.096000000001</v>
      </c>
      <c r="D15" s="162">
        <v>-31160.794000000002</v>
      </c>
      <c r="E15" s="276">
        <v>-312.30199999999968</v>
      </c>
      <c r="F15" s="277">
        <v>0.01</v>
      </c>
      <c r="K15" s="48"/>
    </row>
    <row r="16" spans="1:11">
      <c r="B16" s="54" t="s">
        <v>118</v>
      </c>
      <c r="C16" s="162">
        <v>-48163.163999999997</v>
      </c>
      <c r="D16" s="162">
        <v>-43203.925999999999</v>
      </c>
      <c r="E16" s="276">
        <v>-4959.2379999999976</v>
      </c>
      <c r="F16" s="277">
        <v>0.1148</v>
      </c>
      <c r="K16" s="48"/>
    </row>
    <row r="17" spans="2:11" ht="14.25" customHeight="1">
      <c r="B17" s="344" t="s">
        <v>119</v>
      </c>
      <c r="C17" s="345">
        <v>195342.18400000004</v>
      </c>
      <c r="D17" s="345">
        <v>346279.87800000003</v>
      </c>
      <c r="E17" s="345">
        <v>-150937.69399999999</v>
      </c>
      <c r="F17" s="346">
        <v>-0.43590000000000001</v>
      </c>
      <c r="K17" s="48"/>
    </row>
    <row r="18" spans="2:11">
      <c r="B18" s="54" t="s">
        <v>120</v>
      </c>
      <c r="C18" s="162">
        <v>-61258.228999999999</v>
      </c>
      <c r="D18" s="163">
        <v>-57911.909</v>
      </c>
      <c r="E18" s="276">
        <v>-3346.3199999999997</v>
      </c>
      <c r="F18" s="277">
        <v>5.7799999999999997E-2</v>
      </c>
      <c r="K18" s="48"/>
    </row>
    <row r="19" spans="2:11" hidden="1">
      <c r="B19" s="54" t="s">
        <v>121</v>
      </c>
      <c r="C19" s="162">
        <v>0</v>
      </c>
      <c r="D19" s="163">
        <v>0</v>
      </c>
      <c r="E19" s="276">
        <v>0</v>
      </c>
      <c r="F19" s="278">
        <v>0</v>
      </c>
      <c r="K19" s="48"/>
    </row>
    <row r="20" spans="2:11">
      <c r="B20" s="54" t="s">
        <v>248</v>
      </c>
      <c r="C20" s="162">
        <v>-5155.51</v>
      </c>
      <c r="D20" s="163">
        <v>-1997.8320000000001</v>
      </c>
      <c r="E20" s="276">
        <v>-3157.6779999999999</v>
      </c>
      <c r="F20" s="278">
        <v>1.5806</v>
      </c>
      <c r="K20" s="48"/>
    </row>
    <row r="21" spans="2:11" ht="15.75" customHeight="1">
      <c r="B21" s="405" t="s">
        <v>122</v>
      </c>
      <c r="C21" s="406">
        <v>128928.44500000005</v>
      </c>
      <c r="D21" s="406">
        <v>286370.13700000005</v>
      </c>
      <c r="E21" s="406">
        <v>-157441.69199999998</v>
      </c>
      <c r="F21" s="407">
        <v>-0.54979999999999996</v>
      </c>
      <c r="J21" s="55"/>
      <c r="K21" s="55"/>
    </row>
    <row r="22" spans="2:11" ht="16.5" customHeight="1">
      <c r="B22" s="344" t="s">
        <v>123</v>
      </c>
      <c r="C22" s="345">
        <v>-25887.700999999997</v>
      </c>
      <c r="D22" s="345">
        <v>-30119.177000000003</v>
      </c>
      <c r="E22" s="345">
        <v>4231.476000000006</v>
      </c>
      <c r="F22" s="346">
        <v>-0.14050000000000001</v>
      </c>
      <c r="K22" s="48"/>
    </row>
    <row r="23" spans="2:11">
      <c r="B23" s="54" t="s">
        <v>124</v>
      </c>
      <c r="C23" s="162">
        <v>5917.4189999999999</v>
      </c>
      <c r="D23" s="162">
        <v>4533.1329999999998</v>
      </c>
      <c r="E23" s="276">
        <v>1384.2860000000001</v>
      </c>
      <c r="F23" s="277">
        <v>0.3054</v>
      </c>
      <c r="K23" s="48"/>
    </row>
    <row r="24" spans="2:11">
      <c r="B24" s="56" t="s">
        <v>125</v>
      </c>
      <c r="C24" s="162">
        <v>-39358.608999999997</v>
      </c>
      <c r="D24" s="163">
        <v>-36641.855000000003</v>
      </c>
      <c r="E24" s="276">
        <v>-2716.7539999999935</v>
      </c>
      <c r="F24" s="277">
        <v>7.4099999999999999E-2</v>
      </c>
      <c r="K24" s="48"/>
    </row>
    <row r="25" spans="2:11">
      <c r="B25" s="56" t="s">
        <v>126</v>
      </c>
      <c r="C25" s="162">
        <v>-174.14099999999999</v>
      </c>
      <c r="D25" s="163">
        <v>-782.95299999999997</v>
      </c>
      <c r="E25" s="276">
        <v>608.81200000000001</v>
      </c>
      <c r="F25" s="277">
        <v>-0.77759999999999996</v>
      </c>
      <c r="K25" s="48"/>
    </row>
    <row r="26" spans="2:11">
      <c r="B26" s="56" t="s">
        <v>127</v>
      </c>
      <c r="C26" s="162">
        <v>7727.63</v>
      </c>
      <c r="D26" s="163">
        <v>2772.498</v>
      </c>
      <c r="E26" s="276">
        <v>4955.1319999999996</v>
      </c>
      <c r="F26" s="278">
        <v>1.7871999999999999</v>
      </c>
      <c r="K26" s="48"/>
    </row>
    <row r="27" spans="2:11" ht="14.25" customHeight="1">
      <c r="B27" s="344" t="s">
        <v>128</v>
      </c>
      <c r="C27" s="410">
        <v>-742.4</v>
      </c>
      <c r="D27" s="410">
        <v>184.83600000000001</v>
      </c>
      <c r="E27" s="410">
        <v>-927.23599999999999</v>
      </c>
      <c r="F27" s="411">
        <v>-5.0164999999999997</v>
      </c>
      <c r="K27" s="48"/>
    </row>
    <row r="28" spans="2:11">
      <c r="B28" s="54" t="s">
        <v>272</v>
      </c>
      <c r="C28" s="412">
        <v>0</v>
      </c>
      <c r="D28" s="412">
        <v>109.925</v>
      </c>
      <c r="E28" s="413">
        <v>-109.925</v>
      </c>
      <c r="F28" s="278">
        <v>-1</v>
      </c>
      <c r="K28" s="48"/>
    </row>
    <row r="29" spans="2:11" ht="12.75" hidden="1" customHeight="1" outlineLevel="1">
      <c r="B29" s="54" t="s">
        <v>273</v>
      </c>
      <c r="C29" s="412">
        <v>0</v>
      </c>
      <c r="D29" s="414">
        <v>0</v>
      </c>
      <c r="E29" s="413">
        <v>0</v>
      </c>
      <c r="F29" s="278">
        <v>0</v>
      </c>
      <c r="K29" s="48"/>
    </row>
    <row r="30" spans="2:11" collapsed="1">
      <c r="B30" s="54" t="s">
        <v>130</v>
      </c>
      <c r="C30" s="412">
        <v>-742.4</v>
      </c>
      <c r="D30" s="414">
        <v>74.911000000000001</v>
      </c>
      <c r="E30" s="413">
        <v>-817.31099999999992</v>
      </c>
      <c r="F30" s="278" t="s">
        <v>284</v>
      </c>
      <c r="K30" s="48"/>
    </row>
    <row r="31" spans="2:11" hidden="1">
      <c r="B31" s="54" t="s">
        <v>131</v>
      </c>
      <c r="C31" s="162"/>
      <c r="D31" s="162"/>
      <c r="E31" s="248"/>
      <c r="F31" s="249"/>
      <c r="K31" s="48"/>
    </row>
    <row r="32" spans="2:11" ht="15.75" customHeight="1">
      <c r="B32" s="344" t="s">
        <v>132</v>
      </c>
      <c r="C32" s="345">
        <v>102298.34400000006</v>
      </c>
      <c r="D32" s="345">
        <v>256435.79600000006</v>
      </c>
      <c r="E32" s="345">
        <v>-154137.45199999999</v>
      </c>
      <c r="F32" s="346">
        <v>-0.60109999999999997</v>
      </c>
      <c r="K32" s="48"/>
    </row>
    <row r="33" spans="2:11" ht="16.5" customHeight="1">
      <c r="B33" s="54" t="s">
        <v>133</v>
      </c>
      <c r="C33" s="162">
        <v>-25780.502</v>
      </c>
      <c r="D33" s="163">
        <v>-70221.838000000003</v>
      </c>
      <c r="E33" s="276">
        <v>44441.336000000003</v>
      </c>
      <c r="F33" s="277">
        <v>-0.63290000000000002</v>
      </c>
      <c r="K33" s="48"/>
    </row>
    <row r="34" spans="2:11" ht="12.75" hidden="1" customHeight="1">
      <c r="B34" s="57" t="s">
        <v>59</v>
      </c>
      <c r="C34" s="164"/>
      <c r="D34" s="165"/>
      <c r="E34" s="248"/>
      <c r="F34" s="249"/>
      <c r="K34" s="48"/>
    </row>
    <row r="35" spans="2:11" ht="13.5" customHeight="1">
      <c r="B35" s="344" t="s">
        <v>134</v>
      </c>
      <c r="C35" s="345">
        <v>76517.842000000062</v>
      </c>
      <c r="D35" s="345">
        <v>186213.95800000004</v>
      </c>
      <c r="E35" s="345">
        <v>-109696.11599999998</v>
      </c>
      <c r="F35" s="346">
        <v>-0.58909999999999996</v>
      </c>
      <c r="K35" s="48"/>
    </row>
    <row r="36" spans="2:11" ht="15.75" customHeight="1">
      <c r="B36" s="58" t="s">
        <v>135</v>
      </c>
      <c r="C36" s="166">
        <v>70992.657999999996</v>
      </c>
      <c r="D36" s="166">
        <v>174541.02799999999</v>
      </c>
      <c r="E36" s="276">
        <v>-103548.37</v>
      </c>
      <c r="F36" s="277">
        <v>-0.59330000000000005</v>
      </c>
      <c r="K36" s="48"/>
    </row>
    <row r="37" spans="2:11" ht="15.75" customHeight="1">
      <c r="B37" s="56" t="s">
        <v>136</v>
      </c>
      <c r="C37" s="163">
        <v>5525.1840000000002</v>
      </c>
      <c r="D37" s="163">
        <v>11672.93</v>
      </c>
      <c r="E37" s="276">
        <v>-6147.7460000000001</v>
      </c>
      <c r="F37" s="277">
        <v>-0.52669999999999995</v>
      </c>
      <c r="K37" s="48"/>
    </row>
    <row r="38" spans="2:11" s="62" customFormat="1" ht="3.75" customHeight="1">
      <c r="B38" s="59"/>
      <c r="C38" s="60"/>
      <c r="D38" s="61"/>
      <c r="E38" s="248"/>
      <c r="F38" s="250"/>
      <c r="G38" s="354"/>
    </row>
    <row r="39" spans="2:11" s="62" customFormat="1" ht="18" customHeight="1">
      <c r="B39" s="186" t="s">
        <v>137</v>
      </c>
      <c r="C39" s="187">
        <v>1.0264014988369548</v>
      </c>
      <c r="D39" s="187">
        <v>2.5234887352399582</v>
      </c>
      <c r="E39" s="187">
        <v>-1.4970872364030035</v>
      </c>
      <c r="F39" s="251">
        <v>-0.59330000000000005</v>
      </c>
      <c r="G39" s="354"/>
      <c r="J39" s="63"/>
    </row>
    <row r="40" spans="2:11" s="62" customFormat="1" ht="4.5" customHeight="1">
      <c r="B40" s="64"/>
      <c r="C40" s="65"/>
      <c r="D40" s="66"/>
      <c r="E40" s="66"/>
      <c r="F40" s="67"/>
      <c r="G40" s="354"/>
    </row>
    <row r="41" spans="2:11" s="62" customFormat="1" ht="18" customHeight="1">
      <c r="B41" s="437" t="s">
        <v>285</v>
      </c>
      <c r="C41" s="437"/>
      <c r="D41" s="437"/>
      <c r="E41" s="437"/>
      <c r="F41" s="437"/>
      <c r="G41" s="354"/>
    </row>
    <row r="42" spans="2:11" s="62" customFormat="1" ht="18" customHeight="1">
      <c r="B42" s="64"/>
      <c r="C42" s="68"/>
      <c r="D42" s="69"/>
      <c r="E42" s="66"/>
      <c r="F42" s="70"/>
      <c r="G42" s="354"/>
    </row>
    <row r="43" spans="2:11" s="62" customFormat="1" ht="18" customHeight="1">
      <c r="B43" s="64"/>
      <c r="C43" s="65"/>
      <c r="D43" s="66"/>
      <c r="E43" s="66"/>
      <c r="F43" s="67"/>
      <c r="G43" s="354"/>
    </row>
    <row r="44" spans="2:11" s="62" customFormat="1" ht="18" customHeight="1">
      <c r="B44" s="64"/>
      <c r="C44" s="65"/>
      <c r="D44" s="66"/>
      <c r="E44" s="66"/>
      <c r="F44" s="71"/>
      <c r="G44" s="354"/>
      <c r="J44" s="71"/>
    </row>
    <row r="45" spans="2:11" s="62" customFormat="1" ht="18" customHeight="1">
      <c r="B45" s="64"/>
      <c r="C45" s="65"/>
      <c r="D45" s="66"/>
      <c r="E45" s="66"/>
      <c r="F45" s="67"/>
      <c r="G45" s="354"/>
    </row>
    <row r="46" spans="2:11" s="62" customFormat="1" ht="18" customHeight="1">
      <c r="B46" s="64"/>
      <c r="C46" s="65"/>
      <c r="D46" s="66"/>
      <c r="E46" s="66"/>
      <c r="F46" s="67"/>
      <c r="G46" s="354"/>
    </row>
    <row r="47" spans="2:11" s="48" customFormat="1" ht="6" customHeight="1">
      <c r="F47" s="72"/>
      <c r="G47" s="352"/>
    </row>
    <row r="48" spans="2:11" s="48" customFormat="1" ht="18" hidden="1" customHeight="1">
      <c r="B48" s="73" t="s">
        <v>60</v>
      </c>
      <c r="C48" s="74"/>
      <c r="D48" s="75"/>
      <c r="E48" s="75"/>
      <c r="F48" s="350"/>
      <c r="G48" s="352"/>
    </row>
    <row r="49" spans="3:9" ht="6" customHeight="1"/>
    <row r="50" spans="3:9">
      <c r="C50" s="55"/>
      <c r="D50" s="55"/>
      <c r="E50" s="55"/>
    </row>
    <row r="51" spans="3:9">
      <c r="C51" s="43"/>
      <c r="D51" s="76"/>
      <c r="E51" s="43"/>
      <c r="I51" s="77"/>
    </row>
    <row r="52" spans="3:9">
      <c r="C52" s="55"/>
      <c r="D52" s="78"/>
      <c r="E52" s="43"/>
    </row>
    <row r="53" spans="3:9">
      <c r="C53" s="79"/>
      <c r="D53" s="78"/>
      <c r="E53" s="43"/>
    </row>
    <row r="54" spans="3:9">
      <c r="C54" s="43"/>
      <c r="D54" s="78"/>
      <c r="E54" s="43"/>
    </row>
    <row r="55" spans="3:9">
      <c r="C55" s="43"/>
      <c r="D55" s="78"/>
      <c r="E55" s="43"/>
    </row>
    <row r="56" spans="3:9">
      <c r="C56" s="43"/>
      <c r="D56" s="43"/>
      <c r="E56" s="43"/>
    </row>
    <row r="57" spans="3:9">
      <c r="C57" s="43"/>
      <c r="D57" s="43"/>
      <c r="E57" s="43"/>
    </row>
    <row r="58" spans="3:9">
      <c r="C58" s="43"/>
      <c r="D58" s="43"/>
      <c r="E58" s="43"/>
    </row>
    <row r="59" spans="3:9">
      <c r="C59" s="43"/>
      <c r="D59" s="43"/>
      <c r="E59" s="43"/>
    </row>
    <row r="60" spans="3:9">
      <c r="C60" s="43"/>
      <c r="D60" s="43"/>
      <c r="E60" s="43"/>
    </row>
    <row r="61" spans="3:9">
      <c r="C61" s="43"/>
      <c r="D61" s="43"/>
      <c r="E61" s="43"/>
    </row>
    <row r="62" spans="3:9">
      <c r="C62" s="43"/>
      <c r="D62" s="43"/>
      <c r="E62" s="43"/>
    </row>
    <row r="63" spans="3:9">
      <c r="C63" s="43"/>
      <c r="D63" s="43"/>
      <c r="E63" s="43"/>
    </row>
    <row r="64" spans="3:9">
      <c r="C64" s="43"/>
      <c r="D64" s="43"/>
      <c r="E64" s="43"/>
    </row>
    <row r="65" spans="3:5">
      <c r="C65" s="43"/>
      <c r="D65" s="43"/>
      <c r="E65" s="43"/>
    </row>
    <row r="66" spans="3:5">
      <c r="C66" s="43"/>
      <c r="D66" s="43"/>
      <c r="E66" s="43"/>
    </row>
    <row r="67" spans="3:5">
      <c r="C67" s="43"/>
      <c r="D67" s="43"/>
      <c r="E67" s="43"/>
    </row>
    <row r="68" spans="3:5">
      <c r="C68" s="43"/>
      <c r="D68" s="43"/>
      <c r="E68" s="43"/>
    </row>
    <row r="69" spans="3:5">
      <c r="C69" s="43"/>
      <c r="D69" s="43"/>
      <c r="E69" s="43"/>
    </row>
    <row r="70" spans="3:5">
      <c r="C70" s="43"/>
      <c r="D70" s="43"/>
      <c r="E70" s="43"/>
    </row>
    <row r="71" spans="3:5">
      <c r="C71" s="43"/>
      <c r="D71" s="43"/>
      <c r="E71" s="43"/>
    </row>
    <row r="72" spans="3:5">
      <c r="C72" s="43"/>
      <c r="D72" s="43"/>
      <c r="E72" s="43"/>
    </row>
    <row r="73" spans="3:5">
      <c r="C73" s="43"/>
      <c r="D73" s="43"/>
      <c r="E73" s="43"/>
    </row>
    <row r="74" spans="3:5">
      <c r="C74" s="43"/>
      <c r="D74" s="43"/>
      <c r="E74" s="43"/>
    </row>
    <row r="75" spans="3:5">
      <c r="C75" s="43"/>
      <c r="D75" s="43"/>
      <c r="E75" s="43"/>
    </row>
    <row r="76" spans="3:5">
      <c r="C76" s="43"/>
      <c r="D76" s="43"/>
      <c r="E76" s="43"/>
    </row>
    <row r="77" spans="3:5">
      <c r="C77" s="43"/>
      <c r="D77" s="43"/>
      <c r="E77" s="43"/>
    </row>
    <row r="78" spans="3:5">
      <c r="C78" s="43"/>
      <c r="D78" s="43"/>
      <c r="E78" s="43"/>
    </row>
  </sheetData>
  <mergeCells count="1">
    <mergeCell ref="B41:F41"/>
  </mergeCells>
  <printOptions horizontalCentered="1" verticalCentered="1"/>
  <pageMargins left="0.31496062992125984" right="0.39370078740157483" top="0.39370078740157483" bottom="0.31496062992125984" header="0.31496062992125984" footer="0.27559055118110237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2" bestFit="1" customWidth="1"/>
    <col min="8" max="8" width="1.140625" style="22" customWidth="1"/>
    <col min="9" max="9" width="15.5703125" style="22" customWidth="1"/>
    <col min="10" max="10" width="0.85546875" style="22" customWidth="1"/>
    <col min="11" max="11" width="13.5703125" style="22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82" t="s">
        <v>68</v>
      </c>
      <c r="J1" s="3"/>
      <c r="K1" s="3"/>
    </row>
    <row r="2" spans="2:14">
      <c r="I2" s="3" t="s">
        <v>29</v>
      </c>
      <c r="J2" s="3"/>
      <c r="K2" s="32">
        <v>4442</v>
      </c>
      <c r="L2" s="84"/>
    </row>
    <row r="3" spans="2:14">
      <c r="I3" s="3" t="s">
        <v>30</v>
      </c>
      <c r="J3" s="3"/>
      <c r="K3" s="32">
        <v>5075</v>
      </c>
      <c r="L3" s="84"/>
      <c r="M3" s="32"/>
      <c r="N3" s="84"/>
    </row>
    <row r="4" spans="2:14">
      <c r="I4" s="3" t="s">
        <v>31</v>
      </c>
      <c r="J4" s="3"/>
      <c r="K4" s="32">
        <v>2536</v>
      </c>
      <c r="L4" s="84"/>
      <c r="M4" s="32"/>
      <c r="N4" s="84"/>
    </row>
    <row r="5" spans="2:14">
      <c r="I5" s="3" t="s">
        <v>36</v>
      </c>
      <c r="J5" s="3"/>
      <c r="K5" s="32">
        <f>2671+1200</f>
        <v>3871</v>
      </c>
      <c r="L5" s="84"/>
      <c r="M5" s="32"/>
      <c r="N5" s="84"/>
    </row>
    <row r="6" spans="2:14">
      <c r="I6" s="3"/>
      <c r="K6" s="32">
        <f>SUM(K2:K5)</f>
        <v>15924</v>
      </c>
      <c r="L6" s="85"/>
      <c r="M6" s="32"/>
      <c r="N6" s="85"/>
    </row>
    <row r="8" spans="2:14">
      <c r="I8" s="82" t="s">
        <v>69</v>
      </c>
      <c r="L8" s="32">
        <v>2555</v>
      </c>
    </row>
    <row r="9" spans="2:14">
      <c r="I9" s="3" t="s">
        <v>29</v>
      </c>
      <c r="K9" s="84"/>
      <c r="L9" s="32">
        <v>669</v>
      </c>
      <c r="M9" s="83">
        <f>+K2-L9</f>
        <v>3773</v>
      </c>
    </row>
    <row r="10" spans="2:14">
      <c r="I10" s="3" t="s">
        <v>30</v>
      </c>
      <c r="K10" s="84"/>
      <c r="L10" s="32">
        <v>891</v>
      </c>
      <c r="M10" s="83">
        <f>+K3-L10</f>
        <v>4184</v>
      </c>
    </row>
    <row r="11" spans="2:14">
      <c r="I11" s="3" t="s">
        <v>31</v>
      </c>
      <c r="K11" s="84"/>
      <c r="L11" s="32">
        <v>431</v>
      </c>
      <c r="M11" s="83">
        <f>+K4-L11</f>
        <v>2105</v>
      </c>
    </row>
    <row r="12" spans="2:14">
      <c r="I12" s="3" t="s">
        <v>36</v>
      </c>
      <c r="K12" s="84"/>
      <c r="L12" s="32">
        <v>564</v>
      </c>
      <c r="M12" s="83">
        <f>+K5-L12</f>
        <v>3307</v>
      </c>
    </row>
    <row r="13" spans="2:14">
      <c r="B13" s="3" t="s">
        <v>7</v>
      </c>
      <c r="K13" s="85"/>
      <c r="L13" s="32">
        <f>SUM(L9:L12)</f>
        <v>2555</v>
      </c>
      <c r="M13" s="32">
        <f>SUM(M9:M12)</f>
        <v>13369</v>
      </c>
    </row>
    <row r="14" spans="2:14">
      <c r="B14" s="3" t="s">
        <v>8</v>
      </c>
    </row>
    <row r="15" spans="2:14">
      <c r="I15" s="82"/>
    </row>
    <row r="16" spans="2:14">
      <c r="B16" s="19" t="s">
        <v>78</v>
      </c>
      <c r="C16" s="20"/>
      <c r="D16" s="20"/>
      <c r="I16" s="3"/>
      <c r="M16" s="83"/>
    </row>
    <row r="17" spans="2:14">
      <c r="I17" s="3"/>
      <c r="M17" s="83"/>
    </row>
    <row r="18" spans="2:14" ht="15.75">
      <c r="D18" s="26" t="s">
        <v>21</v>
      </c>
      <c r="I18" s="3"/>
      <c r="M18" s="83"/>
    </row>
    <row r="19" spans="2:14">
      <c r="B19" s="4" t="s">
        <v>2</v>
      </c>
      <c r="I19" s="86"/>
      <c r="J19" s="86"/>
      <c r="K19" s="86"/>
      <c r="L19" s="87"/>
      <c r="M19" s="88"/>
      <c r="N19" s="87"/>
    </row>
    <row r="20" spans="2:14">
      <c r="B20" s="3" t="s">
        <v>35</v>
      </c>
      <c r="D20" s="32">
        <v>19758</v>
      </c>
      <c r="I20" s="82" t="s">
        <v>64</v>
      </c>
      <c r="M20" s="32"/>
    </row>
    <row r="21" spans="2:14" hidden="1">
      <c r="B21" s="3" t="s">
        <v>23</v>
      </c>
      <c r="D21" s="32">
        <v>0</v>
      </c>
    </row>
    <row r="22" spans="2:14" hidden="1">
      <c r="B22" s="3" t="s">
        <v>24</v>
      </c>
      <c r="D22" s="32">
        <v>0</v>
      </c>
    </row>
    <row r="23" spans="2:14" hidden="1">
      <c r="B23" s="3" t="s">
        <v>34</v>
      </c>
      <c r="D23" s="32">
        <v>0</v>
      </c>
    </row>
    <row r="24" spans="2:14" ht="15.75" thickBot="1">
      <c r="B24" s="6" t="s">
        <v>28</v>
      </c>
      <c r="D24" s="33">
        <f>SUM(D20:D23)</f>
        <v>19758</v>
      </c>
      <c r="I24" s="3" t="s">
        <v>25</v>
      </c>
      <c r="M24" s="32">
        <v>9077.6698606803984</v>
      </c>
      <c r="N24" s="84">
        <f>+M24/M27</f>
        <v>0.51683213419599316</v>
      </c>
    </row>
    <row r="25" spans="2:14" ht="15.75" thickTop="1">
      <c r="I25" s="3" t="s">
        <v>26</v>
      </c>
      <c r="M25" s="32">
        <v>8379.1941171820145</v>
      </c>
      <c r="N25" s="84">
        <f>+M25/M27</f>
        <v>0.47706480240966781</v>
      </c>
    </row>
    <row r="26" spans="2:14">
      <c r="B26" s="4" t="s">
        <v>3</v>
      </c>
      <c r="I26" s="3" t="s">
        <v>63</v>
      </c>
      <c r="M26" s="32">
        <v>107.19456273515013</v>
      </c>
      <c r="N26" s="84">
        <f>+M26/M27</f>
        <v>6.1030633943391062E-3</v>
      </c>
    </row>
    <row r="27" spans="2:14">
      <c r="B27" s="3" t="s">
        <v>25</v>
      </c>
      <c r="D27" s="32">
        <f>+M37</f>
        <v>7279.6698606803984</v>
      </c>
      <c r="I27" s="3"/>
      <c r="M27" s="32">
        <f>SUM(M24:M26)</f>
        <v>17564.058540597562</v>
      </c>
      <c r="N27" s="85">
        <f>SUM(N24:N26)</f>
        <v>1</v>
      </c>
    </row>
    <row r="28" spans="2:14">
      <c r="B28" s="3" t="s">
        <v>26</v>
      </c>
      <c r="D28" s="32">
        <f>+M38</f>
        <v>7272.1941171820145</v>
      </c>
    </row>
    <row r="29" spans="2:14">
      <c r="B29" s="3" t="s">
        <v>63</v>
      </c>
      <c r="D29" s="32">
        <f>+M39</f>
        <v>89.194562735150129</v>
      </c>
      <c r="I29" s="82" t="s">
        <v>65</v>
      </c>
      <c r="M29" s="32">
        <v>2923</v>
      </c>
    </row>
    <row r="30" spans="2:14" ht="15.75" hidden="1">
      <c r="B30" s="3" t="s">
        <v>27</v>
      </c>
      <c r="D30" s="32">
        <v>1</v>
      </c>
      <c r="I30" s="21" t="s">
        <v>66</v>
      </c>
    </row>
    <row r="31" spans="2:14" ht="15.75" thickBot="1">
      <c r="B31" s="6" t="s">
        <v>28</v>
      </c>
      <c r="D31" s="33">
        <f>SUM(D27:D30)-1</f>
        <v>14641.058540597563</v>
      </c>
      <c r="I31" s="3" t="s">
        <v>25</v>
      </c>
      <c r="L31" s="84"/>
      <c r="M31" s="32">
        <f>2475-677</f>
        <v>1798</v>
      </c>
    </row>
    <row r="32" spans="2:14" ht="15.75" thickTop="1">
      <c r="I32" s="3" t="s">
        <v>26</v>
      </c>
      <c r="L32" s="84"/>
      <c r="M32" s="32">
        <f>2075-968</f>
        <v>1107</v>
      </c>
    </row>
    <row r="33" spans="2:13">
      <c r="B33" s="4" t="s">
        <v>22</v>
      </c>
      <c r="C33" s="1"/>
      <c r="D33" s="2"/>
      <c r="I33" s="3" t="s">
        <v>63</v>
      </c>
      <c r="L33" s="84"/>
      <c r="M33" s="32">
        <f>23-5</f>
        <v>18</v>
      </c>
    </row>
    <row r="34" spans="2:13">
      <c r="B34" s="3" t="s">
        <v>78</v>
      </c>
      <c r="C34" s="1"/>
      <c r="D34" s="2">
        <f>+'EBIT &amp; Others by segment'!D9</f>
        <v>161075.42200000002</v>
      </c>
      <c r="L34" s="85"/>
      <c r="M34" s="32">
        <f>SUM(M31:M33)</f>
        <v>2923</v>
      </c>
    </row>
    <row r="36" spans="2:13">
      <c r="B36" s="19" t="s">
        <v>14</v>
      </c>
      <c r="C36" s="20"/>
      <c r="D36" s="20"/>
      <c r="I36" s="82" t="s">
        <v>67</v>
      </c>
    </row>
    <row r="37" spans="2:13">
      <c r="I37" s="3" t="s">
        <v>25</v>
      </c>
      <c r="M37" s="83">
        <f>+M24-M31</f>
        <v>7279.6698606803984</v>
      </c>
    </row>
    <row r="38" spans="2:13" ht="15.75">
      <c r="D38" s="26" t="s">
        <v>21</v>
      </c>
      <c r="I38" s="3" t="s">
        <v>26</v>
      </c>
      <c r="M38" s="83">
        <f>+M25-M32</f>
        <v>7272.1941171820145</v>
      </c>
    </row>
    <row r="39" spans="2:13">
      <c r="B39" s="4" t="s">
        <v>2</v>
      </c>
      <c r="I39" s="3" t="s">
        <v>63</v>
      </c>
      <c r="M39" s="83">
        <f>+M26-M33</f>
        <v>89.194562735150129</v>
      </c>
    </row>
    <row r="40" spans="2:13">
      <c r="B40" s="3" t="s">
        <v>29</v>
      </c>
      <c r="D40" s="32">
        <f>+M9</f>
        <v>3773</v>
      </c>
      <c r="M40" s="83">
        <f>SUM(M37:M39)</f>
        <v>14641.058540597563</v>
      </c>
    </row>
    <row r="41" spans="2:13">
      <c r="B41" s="3" t="s">
        <v>30</v>
      </c>
      <c r="D41" s="32">
        <f>+M10</f>
        <v>4184</v>
      </c>
    </row>
    <row r="42" spans="2:13">
      <c r="B42" s="3" t="s">
        <v>31</v>
      </c>
      <c r="D42" s="32">
        <f>+M11</f>
        <v>2105</v>
      </c>
    </row>
    <row r="43" spans="2:13">
      <c r="B43" s="3" t="s">
        <v>36</v>
      </c>
      <c r="D43" s="32">
        <f>+M12</f>
        <v>3307</v>
      </c>
    </row>
    <row r="44" spans="2:13" ht="15.75" thickBot="1">
      <c r="B44" s="6" t="s">
        <v>28</v>
      </c>
      <c r="D44" s="33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32">
        <v>1634</v>
      </c>
    </row>
    <row r="48" spans="2:13">
      <c r="B48" s="3" t="s">
        <v>30</v>
      </c>
      <c r="D48" s="32">
        <v>142</v>
      </c>
    </row>
    <row r="49" spans="2:16">
      <c r="B49" s="3" t="s">
        <v>31</v>
      </c>
      <c r="D49" s="32">
        <v>13</v>
      </c>
    </row>
    <row r="50" spans="2:16">
      <c r="B50" s="3" t="s">
        <v>32</v>
      </c>
      <c r="D50" s="32">
        <v>37</v>
      </c>
      <c r="F50" s="3" t="s">
        <v>62</v>
      </c>
    </row>
    <row r="51" spans="2:16" ht="15.75" thickBot="1">
      <c r="B51" s="6" t="s">
        <v>28</v>
      </c>
      <c r="D51" s="33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71</v>
      </c>
    </row>
    <row r="54" spans="2:16">
      <c r="B54" s="1" t="s">
        <v>14</v>
      </c>
      <c r="C54" s="1"/>
      <c r="D54" s="2">
        <f>+'EBIT &amp; Others by segment'!D13</f>
        <v>46131.861999999965</v>
      </c>
      <c r="G54" s="6"/>
      <c r="H54" s="3"/>
      <c r="I54" s="3"/>
      <c r="L54" s="3" t="s">
        <v>72</v>
      </c>
      <c r="M54" s="32">
        <v>1451</v>
      </c>
    </row>
    <row r="55" spans="2:16" ht="15.75">
      <c r="G55" s="3"/>
      <c r="H55" s="3"/>
      <c r="I55" s="26" t="s">
        <v>21</v>
      </c>
      <c r="L55" s="3" t="s">
        <v>76</v>
      </c>
      <c r="M55" s="32">
        <v>411</v>
      </c>
    </row>
    <row r="56" spans="2:16">
      <c r="G56" s="3" t="s">
        <v>37</v>
      </c>
      <c r="H56" s="3"/>
      <c r="I56" s="32">
        <v>111</v>
      </c>
      <c r="L56" s="3" t="s">
        <v>75</v>
      </c>
      <c r="M56" s="32">
        <f>+M54-M55</f>
        <v>1040</v>
      </c>
    </row>
    <row r="57" spans="2:16">
      <c r="G57" s="3" t="s">
        <v>38</v>
      </c>
      <c r="H57" s="3"/>
      <c r="I57" s="32">
        <v>6352</v>
      </c>
      <c r="L57" s="3" t="s">
        <v>73</v>
      </c>
      <c r="M57" s="32">
        <v>6125</v>
      </c>
    </row>
    <row r="58" spans="2:16" ht="15.75">
      <c r="G58" s="3" t="s">
        <v>40</v>
      </c>
      <c r="H58" s="3"/>
      <c r="I58" s="32">
        <v>14641</v>
      </c>
      <c r="L58" s="3" t="s">
        <v>61</v>
      </c>
      <c r="M58" s="90">
        <f>+M57-M56</f>
        <v>5085</v>
      </c>
    </row>
    <row r="59" spans="2:16">
      <c r="G59" s="3" t="s">
        <v>39</v>
      </c>
      <c r="H59" s="3"/>
      <c r="I59" s="32">
        <v>19758</v>
      </c>
    </row>
    <row r="60" spans="2:16">
      <c r="G60" s="3"/>
      <c r="H60" s="3"/>
      <c r="I60" s="32"/>
    </row>
    <row r="61" spans="2:16">
      <c r="G61" s="3"/>
      <c r="H61" s="3"/>
      <c r="I61" s="3"/>
    </row>
    <row r="62" spans="2:16" ht="15.75">
      <c r="G62" s="6" t="s">
        <v>41</v>
      </c>
      <c r="H62" s="3"/>
      <c r="I62" s="26" t="s">
        <v>21</v>
      </c>
      <c r="O62" s="32">
        <v>2923</v>
      </c>
      <c r="P62" s="3" t="s">
        <v>61</v>
      </c>
    </row>
    <row r="63" spans="2:16">
      <c r="G63" s="3" t="s">
        <v>25</v>
      </c>
      <c r="H63" s="3"/>
      <c r="I63" s="32">
        <f>+D27</f>
        <v>7279.6698606803984</v>
      </c>
      <c r="L63" s="32">
        <v>9078</v>
      </c>
      <c r="M63" s="84"/>
      <c r="O63" s="32">
        <f>2475-677</f>
        <v>1798</v>
      </c>
      <c r="P63" s="83">
        <f>+L63-O63</f>
        <v>7280</v>
      </c>
    </row>
    <row r="64" spans="2:16">
      <c r="G64" s="3" t="s">
        <v>26</v>
      </c>
      <c r="H64" s="3"/>
      <c r="I64" s="32">
        <f>+D28</f>
        <v>7272.1941171820145</v>
      </c>
      <c r="L64" s="32">
        <v>8379</v>
      </c>
      <c r="M64" s="84"/>
      <c r="O64" s="32">
        <f>2075-968</f>
        <v>1107</v>
      </c>
      <c r="P64" s="83">
        <f>+L64-O64</f>
        <v>7272</v>
      </c>
    </row>
    <row r="65" spans="2:17">
      <c r="G65" s="3" t="s">
        <v>74</v>
      </c>
      <c r="H65" s="3"/>
      <c r="I65" s="32">
        <f>+D29</f>
        <v>89.194562735150129</v>
      </c>
      <c r="L65" s="32">
        <v>107</v>
      </c>
      <c r="M65" s="84"/>
      <c r="O65" s="32">
        <f>23-5</f>
        <v>18</v>
      </c>
      <c r="P65" s="83">
        <f>+L65-O65</f>
        <v>89</v>
      </c>
    </row>
    <row r="66" spans="2:17" ht="16.5" thickBot="1">
      <c r="G66" s="6" t="s">
        <v>28</v>
      </c>
      <c r="H66" s="3"/>
      <c r="I66" s="33">
        <f>SUM(I63:I65)</f>
        <v>14641.058540597563</v>
      </c>
      <c r="L66" s="89">
        <f>SUM(L63:L65)</f>
        <v>17564</v>
      </c>
      <c r="M66" s="85"/>
      <c r="O66" s="32">
        <f>SUM(O63:O65)</f>
        <v>2923</v>
      </c>
      <c r="P66" s="89">
        <f>+L66-O66</f>
        <v>14641</v>
      </c>
      <c r="Q66" s="83">
        <f>+L66-P66-O66</f>
        <v>0</v>
      </c>
    </row>
    <row r="67" spans="2:17" ht="15.75" thickTop="1"/>
    <row r="69" spans="2:17" ht="15.75">
      <c r="G69" s="3"/>
      <c r="H69" s="3"/>
      <c r="I69" s="438" t="s">
        <v>21</v>
      </c>
      <c r="J69" s="438"/>
      <c r="K69" s="438"/>
    </row>
    <row r="70" spans="2:17" ht="12" customHeight="1">
      <c r="G70" s="23" t="s">
        <v>44</v>
      </c>
      <c r="H70" s="3"/>
      <c r="I70" s="27" t="s">
        <v>42</v>
      </c>
      <c r="J70" s="29"/>
      <c r="K70" s="28" t="s">
        <v>43</v>
      </c>
      <c r="O70" s="32">
        <v>3931</v>
      </c>
      <c r="P70" s="3" t="s">
        <v>61</v>
      </c>
    </row>
    <row r="71" spans="2:17">
      <c r="G71" s="3" t="s">
        <v>45</v>
      </c>
      <c r="H71" s="3"/>
      <c r="I71" s="32">
        <f>+P71</f>
        <v>15325</v>
      </c>
      <c r="J71" s="3"/>
      <c r="K71" s="24">
        <f>+I71/$I$74</f>
        <v>0.77563518574754531</v>
      </c>
      <c r="L71" s="32">
        <v>18516</v>
      </c>
      <c r="M71" s="84"/>
      <c r="O71" s="32">
        <f>4850-1659</f>
        <v>3191</v>
      </c>
      <c r="P71" s="83">
        <f>+L71-O71</f>
        <v>15325</v>
      </c>
    </row>
    <row r="72" spans="2:17">
      <c r="G72" s="3" t="s">
        <v>46</v>
      </c>
      <c r="H72" s="3"/>
      <c r="I72" s="32">
        <f>+P72</f>
        <v>3739</v>
      </c>
      <c r="J72" s="3"/>
      <c r="K72" s="24">
        <f>+I72/$I$74</f>
        <v>0.18923980159935216</v>
      </c>
      <c r="L72" s="32">
        <v>4321</v>
      </c>
      <c r="M72" s="84"/>
      <c r="O72" s="32">
        <f>882-300</f>
        <v>582</v>
      </c>
      <c r="P72" s="83">
        <f>+L72-O72</f>
        <v>3739</v>
      </c>
    </row>
    <row r="73" spans="2:17">
      <c r="G73" s="3" t="s">
        <v>47</v>
      </c>
      <c r="H73" s="3"/>
      <c r="I73" s="32">
        <f>+P73</f>
        <v>694</v>
      </c>
      <c r="J73" s="3"/>
      <c r="K73" s="24">
        <f>+I73/$I$74</f>
        <v>3.5125012653102541E-2</v>
      </c>
      <c r="L73" s="32">
        <v>852</v>
      </c>
      <c r="M73" s="84"/>
      <c r="O73" s="32">
        <v>158</v>
      </c>
      <c r="P73" s="83">
        <f>+L73-O73</f>
        <v>694</v>
      </c>
    </row>
    <row r="74" spans="2:17" ht="16.5" thickBot="1">
      <c r="G74" s="5" t="s">
        <v>48</v>
      </c>
      <c r="H74" s="3"/>
      <c r="I74" s="33">
        <f>SUM(I71:I73)</f>
        <v>19758</v>
      </c>
      <c r="J74" s="3"/>
      <c r="K74" s="25">
        <f>SUM(K71:K73)</f>
        <v>1</v>
      </c>
      <c r="L74" s="89">
        <f>SUM(L71:L73)</f>
        <v>23689</v>
      </c>
      <c r="M74" s="85"/>
      <c r="O74" s="32">
        <f>SUM(O71:O73)</f>
        <v>3931</v>
      </c>
      <c r="P74" s="89">
        <f>+L74-O74</f>
        <v>19758</v>
      </c>
      <c r="Q74" s="83">
        <f>+L74-P74-O74</f>
        <v>0</v>
      </c>
    </row>
    <row r="75" spans="2:17" ht="15.75" thickTop="1"/>
    <row r="77" spans="2:17" ht="15.75">
      <c r="D77" s="26" t="s">
        <v>21</v>
      </c>
    </row>
    <row r="78" spans="2:17">
      <c r="B78" s="4" t="s">
        <v>2</v>
      </c>
      <c r="G78" s="3"/>
      <c r="H78" s="3"/>
      <c r="I78" s="32">
        <v>2555</v>
      </c>
      <c r="J78" s="3" t="s">
        <v>61</v>
      </c>
    </row>
    <row r="79" spans="2:17">
      <c r="B79" s="3" t="s">
        <v>29</v>
      </c>
      <c r="D79" s="32">
        <f>+K79</f>
        <v>3773</v>
      </c>
      <c r="F79" s="32">
        <v>4442</v>
      </c>
      <c r="G79" s="91"/>
      <c r="H79" s="3"/>
      <c r="I79" s="32">
        <f>+L9</f>
        <v>669</v>
      </c>
      <c r="J79" s="83">
        <f>+F79-I79</f>
        <v>3773</v>
      </c>
      <c r="K79" s="32">
        <f>+F79-I79</f>
        <v>3773</v>
      </c>
    </row>
    <row r="80" spans="2:17">
      <c r="B80" s="3" t="s">
        <v>30</v>
      </c>
      <c r="D80" s="32">
        <f>+K80</f>
        <v>4184</v>
      </c>
      <c r="F80" s="32">
        <v>5075</v>
      </c>
      <c r="G80" s="91"/>
      <c r="H80" s="3"/>
      <c r="I80" s="32">
        <f>+L10</f>
        <v>891</v>
      </c>
      <c r="J80" s="83">
        <f>+F80-I80</f>
        <v>4184</v>
      </c>
      <c r="K80" s="32">
        <f>+F80-I80</f>
        <v>4184</v>
      </c>
    </row>
    <row r="81" spans="2:12">
      <c r="B81" s="3" t="s">
        <v>31</v>
      </c>
      <c r="D81" s="32">
        <f>+K81</f>
        <v>2105</v>
      </c>
      <c r="F81" s="32">
        <v>2536</v>
      </c>
      <c r="G81" s="91"/>
      <c r="H81" s="3"/>
      <c r="I81" s="32">
        <f>+L11</f>
        <v>431</v>
      </c>
      <c r="J81" s="83">
        <f>+F81-I81</f>
        <v>2105</v>
      </c>
      <c r="K81" s="32">
        <f>+F81-I81</f>
        <v>2105</v>
      </c>
    </row>
    <row r="82" spans="2:12" ht="15.75">
      <c r="B82" s="3" t="s">
        <v>77</v>
      </c>
      <c r="D82" s="32">
        <f>+K82</f>
        <v>3307</v>
      </c>
      <c r="F82" s="32">
        <v>3871</v>
      </c>
      <c r="G82" s="91"/>
      <c r="H82" s="3"/>
      <c r="I82" s="32">
        <f>+L12</f>
        <v>564</v>
      </c>
      <c r="J82" s="89">
        <f>+F82-I82</f>
        <v>3307</v>
      </c>
      <c r="K82" s="32">
        <f>+F82-I82</f>
        <v>3307</v>
      </c>
    </row>
    <row r="83" spans="2:12" ht="16.5" thickBot="1">
      <c r="B83" s="6" t="s">
        <v>28</v>
      </c>
      <c r="D83" s="33">
        <f>SUM(D79:D82)</f>
        <v>13369</v>
      </c>
      <c r="F83" s="89">
        <f>SUM(F79:F82)</f>
        <v>15924</v>
      </c>
      <c r="G83" s="92"/>
      <c r="I83" s="89">
        <f>SUM(I79:I82)</f>
        <v>2555</v>
      </c>
      <c r="K83" s="89">
        <f>+F83-I83</f>
        <v>13369</v>
      </c>
      <c r="L83" s="83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32">
        <v>1634</v>
      </c>
    </row>
    <row r="87" spans="2:12">
      <c r="B87" s="3" t="s">
        <v>30</v>
      </c>
      <c r="D87" s="32">
        <v>142</v>
      </c>
    </row>
    <row r="88" spans="2:12">
      <c r="B88" s="3" t="s">
        <v>31</v>
      </c>
      <c r="D88" s="32">
        <v>13</v>
      </c>
    </row>
    <row r="89" spans="2:12">
      <c r="B89" s="3" t="s">
        <v>32</v>
      </c>
      <c r="D89" s="32">
        <v>37</v>
      </c>
      <c r="F89" s="3" t="s">
        <v>70</v>
      </c>
    </row>
    <row r="90" spans="2:12" ht="15.75" thickBot="1">
      <c r="B90" s="6" t="s">
        <v>28</v>
      </c>
      <c r="D90" s="33">
        <f>SUM(D86:D89)</f>
        <v>1826</v>
      </c>
    </row>
    <row r="91" spans="2:12" ht="15.75" thickTop="1"/>
    <row r="92" spans="2:12" ht="15.75">
      <c r="B92" s="21"/>
      <c r="C92" s="21"/>
      <c r="D92" s="90"/>
    </row>
    <row r="93" spans="2:12" ht="15.75">
      <c r="B93" s="21"/>
      <c r="C93" s="21"/>
      <c r="D93" s="21"/>
    </row>
  </sheetData>
  <mergeCells count="1">
    <mergeCell ref="I69:K69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3:M36"/>
  <sheetViews>
    <sheetView showGridLines="0" zoomScaleNormal="100" workbookViewId="0">
      <selection activeCell="B3" sqref="B3:J3"/>
    </sheetView>
  </sheetViews>
  <sheetFormatPr baseColWidth="10" defaultColWidth="9.140625" defaultRowHeight="11.25"/>
  <cols>
    <col min="1" max="1" width="9.140625" style="7"/>
    <col min="2" max="2" width="50.140625" style="7" customWidth="1"/>
    <col min="3" max="3" width="1.140625" style="7" customWidth="1"/>
    <col min="4" max="4" width="11.7109375" style="7" customWidth="1"/>
    <col min="5" max="5" width="1.28515625" style="7" customWidth="1"/>
    <col min="6" max="6" width="11.7109375" style="7" customWidth="1"/>
    <col min="7" max="7" width="1.140625" style="7" customWidth="1"/>
    <col min="8" max="8" width="11.7109375" style="7" customWidth="1"/>
    <col min="9" max="9" width="1.28515625" style="7" customWidth="1"/>
    <col min="10" max="10" width="11.7109375" style="7" customWidth="1"/>
    <col min="11" max="11" width="15.7109375" style="7" customWidth="1"/>
    <col min="12" max="16384" width="9.140625" style="7"/>
  </cols>
  <sheetData>
    <row r="3" spans="2:13">
      <c r="B3" s="433" t="s">
        <v>138</v>
      </c>
      <c r="C3" s="433"/>
      <c r="D3" s="433"/>
      <c r="E3" s="433"/>
      <c r="F3" s="433"/>
      <c r="G3" s="433"/>
      <c r="H3" s="433"/>
      <c r="I3" s="433"/>
      <c r="J3" s="433"/>
    </row>
    <row r="4" spans="2:13">
      <c r="B4" s="433" t="s">
        <v>93</v>
      </c>
      <c r="C4" s="433"/>
      <c r="D4" s="433"/>
      <c r="E4" s="433"/>
      <c r="F4" s="433"/>
      <c r="G4" s="433"/>
      <c r="H4" s="433"/>
      <c r="I4" s="433"/>
      <c r="J4" s="433"/>
      <c r="K4" s="18"/>
    </row>
    <row r="5" spans="2:13" ht="4.5" customHeight="1">
      <c r="D5" s="220"/>
      <c r="F5" s="220"/>
      <c r="H5" s="11"/>
      <c r="I5" s="35"/>
      <c r="J5" s="35"/>
      <c r="K5" s="35"/>
    </row>
    <row r="6" spans="2:13">
      <c r="D6" s="374" t="str">
        <f>+'Generation Business'!$D$5</f>
        <v>1Q 2020</v>
      </c>
      <c r="E6" s="34"/>
      <c r="F6" s="374" t="str">
        <f>+'Generation Business'!$E$5</f>
        <v>1Q 2019</v>
      </c>
      <c r="G6" s="34"/>
      <c r="H6" s="375" t="s">
        <v>105</v>
      </c>
      <c r="I6" s="35"/>
      <c r="J6" s="375" t="s">
        <v>106</v>
      </c>
      <c r="K6" s="35"/>
    </row>
    <row r="7" spans="2:13" ht="6.75" customHeight="1">
      <c r="D7" s="221"/>
      <c r="F7" s="221"/>
      <c r="H7" s="221"/>
      <c r="I7" s="35"/>
      <c r="J7" s="99"/>
      <c r="K7" s="35"/>
    </row>
    <row r="8" spans="2:13">
      <c r="B8" s="195" t="s">
        <v>227</v>
      </c>
      <c r="D8" s="196">
        <v>392607.24900000001</v>
      </c>
      <c r="E8" s="157"/>
      <c r="F8" s="196">
        <v>544145.84499999997</v>
      </c>
      <c r="G8" s="135"/>
      <c r="H8" s="196">
        <v>-151538.59599999996</v>
      </c>
      <c r="I8" s="158"/>
      <c r="J8" s="252">
        <v>-0.27850000000000003</v>
      </c>
      <c r="K8" s="35"/>
    </row>
    <row r="9" spans="2:13">
      <c r="B9" s="195" t="s">
        <v>228</v>
      </c>
      <c r="D9" s="196">
        <v>359541.14299999998</v>
      </c>
      <c r="E9" s="135"/>
      <c r="F9" s="196">
        <v>325990.45899999997</v>
      </c>
      <c r="G9" s="135"/>
      <c r="H9" s="196">
        <v>33550.684000000008</v>
      </c>
      <c r="I9" s="159"/>
      <c r="J9" s="252">
        <v>0.10290000000000001</v>
      </c>
      <c r="K9" s="81"/>
      <c r="M9" s="41"/>
    </row>
    <row r="10" spans="2:13" ht="12.75">
      <c r="B10" s="129" t="s">
        <v>140</v>
      </c>
      <c r="D10" s="158">
        <v>-102214.72100000001</v>
      </c>
      <c r="E10" s="135"/>
      <c r="F10" s="158">
        <v>-87728.862999999998</v>
      </c>
      <c r="G10" s="135"/>
      <c r="H10" s="158">
        <v>-14485.858000000007</v>
      </c>
      <c r="I10" s="135"/>
      <c r="J10" s="253">
        <v>0.1651</v>
      </c>
    </row>
    <row r="11" spans="2:13">
      <c r="B11" s="189" t="s">
        <v>229</v>
      </c>
      <c r="C11" s="30"/>
      <c r="D11" s="190">
        <v>649933.67099999997</v>
      </c>
      <c r="E11" s="135"/>
      <c r="F11" s="190">
        <v>782407.44099999999</v>
      </c>
      <c r="G11" s="135"/>
      <c r="H11" s="190">
        <v>-132473.76999999996</v>
      </c>
      <c r="I11" s="135"/>
      <c r="J11" s="254">
        <v>-0.16930000000000001</v>
      </c>
    </row>
    <row r="12" spans="2:13" customFormat="1" ht="9" customHeight="1">
      <c r="H12" s="329"/>
      <c r="J12" s="255"/>
    </row>
    <row r="13" spans="2:13" ht="12.75">
      <c r="B13" s="130" t="s">
        <v>232</v>
      </c>
      <c r="D13" s="196">
        <v>-187620</v>
      </c>
      <c r="E13" s="135"/>
      <c r="F13" s="196">
        <v>-194628.22399999999</v>
      </c>
      <c r="G13" s="135"/>
      <c r="H13" s="196">
        <v>7008.2239999999874</v>
      </c>
      <c r="I13" s="160"/>
      <c r="J13" s="252">
        <v>-3.5999999999999997E-2</v>
      </c>
      <c r="K13" s="18"/>
    </row>
    <row r="14" spans="2:13" ht="12.75">
      <c r="B14" s="130" t="s">
        <v>230</v>
      </c>
      <c r="D14" s="196">
        <v>-286840.315</v>
      </c>
      <c r="E14" s="135"/>
      <c r="F14" s="196">
        <v>-256240.179</v>
      </c>
      <c r="G14" s="135"/>
      <c r="H14" s="196">
        <v>-30600.135999999999</v>
      </c>
      <c r="I14" s="135"/>
      <c r="J14" s="252">
        <v>0.11940000000000001</v>
      </c>
    </row>
    <row r="15" spans="2:13" ht="12.75">
      <c r="B15" s="131" t="s">
        <v>140</v>
      </c>
      <c r="D15" s="158">
        <v>95876.832999999999</v>
      </c>
      <c r="E15" s="135"/>
      <c r="F15" s="158">
        <v>85916.81</v>
      </c>
      <c r="G15" s="135"/>
      <c r="H15" s="158">
        <v>9960.023000000001</v>
      </c>
      <c r="I15" s="158"/>
      <c r="J15" s="253">
        <v>0.1159</v>
      </c>
      <c r="K15" s="35"/>
    </row>
    <row r="16" spans="2:13">
      <c r="B16" s="189" t="s">
        <v>231</v>
      </c>
      <c r="C16" s="30"/>
      <c r="D16" s="190">
        <v>-378583.48200000002</v>
      </c>
      <c r="E16" s="135"/>
      <c r="F16" s="190">
        <v>-364951.59299999999</v>
      </c>
      <c r="G16" s="135"/>
      <c r="H16" s="190">
        <v>-13631.88900000001</v>
      </c>
      <c r="I16" s="158"/>
      <c r="J16" s="254">
        <v>3.7400000000000003E-2</v>
      </c>
      <c r="K16" s="35"/>
    </row>
    <row r="17" spans="2:13" ht="5.25" customHeight="1">
      <c r="D17" s="35"/>
      <c r="F17" s="35"/>
      <c r="H17" s="35"/>
      <c r="I17" s="35"/>
      <c r="J17" s="256"/>
      <c r="K17" s="35"/>
    </row>
    <row r="18" spans="2:13">
      <c r="B18" s="132" t="s">
        <v>141</v>
      </c>
      <c r="D18" s="158">
        <v>-13081.937</v>
      </c>
      <c r="E18" s="135"/>
      <c r="F18" s="158">
        <v>-13958.807000000001</v>
      </c>
      <c r="G18" s="135"/>
      <c r="H18" s="158">
        <v>876.8700000000008</v>
      </c>
      <c r="I18" s="158"/>
      <c r="J18" s="253">
        <v>-6.2799999999999995E-2</v>
      </c>
      <c r="K18" s="35"/>
    </row>
    <row r="19" spans="2:13">
      <c r="B19" s="132" t="s">
        <v>142</v>
      </c>
      <c r="D19" s="158">
        <v>-30829.89</v>
      </c>
      <c r="E19" s="135"/>
      <c r="F19" s="158">
        <v>-28438.428</v>
      </c>
      <c r="G19" s="135"/>
      <c r="H19" s="158">
        <v>-2391.4619999999995</v>
      </c>
      <c r="I19" s="135"/>
      <c r="J19" s="253">
        <v>8.4099999999999994E-2</v>
      </c>
    </row>
    <row r="20" spans="2:13">
      <c r="B20" s="197" t="s">
        <v>143</v>
      </c>
      <c r="D20" s="198">
        <v>-43911.826999999997</v>
      </c>
      <c r="E20" s="135"/>
      <c r="F20" s="198">
        <v>-42397.235000000001</v>
      </c>
      <c r="G20" s="135"/>
      <c r="H20" s="198">
        <v>-1514.5919999999987</v>
      </c>
      <c r="I20" s="135"/>
      <c r="J20" s="257">
        <v>3.5700000000000003E-2</v>
      </c>
    </row>
    <row r="21" spans="2:13">
      <c r="B21" s="132" t="s">
        <v>144</v>
      </c>
      <c r="D21" s="35">
        <v>-6564.6109999999999</v>
      </c>
      <c r="F21" s="35">
        <v>-7224.442</v>
      </c>
      <c r="G21" s="135"/>
      <c r="H21" s="35">
        <v>659.83100000000013</v>
      </c>
      <c r="I21" s="135"/>
      <c r="J21" s="256">
        <v>-9.1300000000000006E-2</v>
      </c>
    </row>
    <row r="22" spans="2:13">
      <c r="B22" s="132" t="s">
        <v>145</v>
      </c>
      <c r="D22" s="35">
        <v>-20004.355</v>
      </c>
      <c r="F22" s="35">
        <v>-17513.337</v>
      </c>
      <c r="G22" s="135"/>
      <c r="H22" s="35">
        <v>-2491.018</v>
      </c>
      <c r="I22" s="160"/>
      <c r="J22" s="256">
        <v>0.14219999999999999</v>
      </c>
      <c r="K22" s="18"/>
    </row>
    <row r="23" spans="2:13">
      <c r="B23" s="197" t="s">
        <v>146</v>
      </c>
      <c r="D23" s="198">
        <v>-26568.966</v>
      </c>
      <c r="E23" s="135"/>
      <c r="F23" s="198">
        <v>-24737.778999999999</v>
      </c>
      <c r="G23" s="135"/>
      <c r="H23" s="198">
        <v>-1831.1869999999999</v>
      </c>
      <c r="I23" s="158"/>
      <c r="J23" s="257">
        <v>7.3999999999999996E-2</v>
      </c>
      <c r="K23" s="35"/>
    </row>
    <row r="24" spans="2:13" ht="12.75">
      <c r="B24" s="129" t="s">
        <v>140</v>
      </c>
      <c r="D24" s="158">
        <v>-5527.2119999999995</v>
      </c>
      <c r="E24" s="135"/>
      <c r="F24" s="158">
        <v>-4040.9560000000001</v>
      </c>
      <c r="G24" s="135"/>
      <c r="H24" s="158">
        <v>-1486.2559999999994</v>
      </c>
      <c r="I24" s="158"/>
      <c r="J24" s="253">
        <v>0.36780000000000002</v>
      </c>
      <c r="K24" s="35"/>
    </row>
    <row r="25" spans="2:13" ht="3.75" customHeight="1">
      <c r="B25" s="8"/>
      <c r="D25" s="35"/>
      <c r="F25" s="35"/>
      <c r="H25" s="35"/>
      <c r="I25" s="35"/>
      <c r="J25" s="256"/>
      <c r="K25" s="35"/>
    </row>
    <row r="26" spans="2:13">
      <c r="B26" s="191" t="s">
        <v>138</v>
      </c>
      <c r="C26" s="30"/>
      <c r="D26" s="192"/>
      <c r="F26" s="192"/>
      <c r="H26" s="192"/>
      <c r="I26" s="35"/>
      <c r="J26" s="258"/>
      <c r="K26" s="35"/>
    </row>
    <row r="27" spans="2:13">
      <c r="B27" s="199" t="s">
        <v>233</v>
      </c>
      <c r="C27" s="11"/>
      <c r="D27" s="196">
        <v>161075.42200000002</v>
      </c>
      <c r="E27" s="135"/>
      <c r="F27" s="196">
        <v>307120.386</v>
      </c>
      <c r="G27" s="135"/>
      <c r="H27" s="196">
        <v>-146044.96399999998</v>
      </c>
      <c r="I27" s="159"/>
      <c r="J27" s="252">
        <v>-0.47549999999999998</v>
      </c>
      <c r="K27" s="81"/>
      <c r="M27" s="41"/>
    </row>
    <row r="28" spans="2:13">
      <c r="B28" s="199" t="s">
        <v>234</v>
      </c>
      <c r="C28" s="11"/>
      <c r="D28" s="196">
        <v>46131.861999999965</v>
      </c>
      <c r="E28" s="135"/>
      <c r="F28" s="196">
        <v>45012.500999999989</v>
      </c>
      <c r="G28" s="135"/>
      <c r="H28" s="196">
        <v>1119.3610000000117</v>
      </c>
      <c r="I28" s="135"/>
      <c r="J28" s="252">
        <v>2.4899999999999999E-2</v>
      </c>
    </row>
    <row r="29" spans="2:13" ht="12.75">
      <c r="B29" s="131" t="s">
        <v>140</v>
      </c>
      <c r="D29" s="35">
        <v>-11865.100000000006</v>
      </c>
      <c r="F29" s="35">
        <v>-5853.0090000000055</v>
      </c>
      <c r="H29" s="35">
        <v>-6012.0910000000003</v>
      </c>
      <c r="J29" s="256">
        <v>1.0271999999999999</v>
      </c>
    </row>
    <row r="30" spans="2:13">
      <c r="B30" s="191" t="s">
        <v>235</v>
      </c>
      <c r="C30" s="30"/>
      <c r="D30" s="194">
        <v>195342.18399999998</v>
      </c>
      <c r="F30" s="194">
        <v>346279.87799999997</v>
      </c>
      <c r="H30" s="194">
        <v>-150937.69399999996</v>
      </c>
      <c r="I30" s="80"/>
      <c r="J30" s="259">
        <v>-0.43590000000000001</v>
      </c>
      <c r="K30" s="18"/>
    </row>
    <row r="31" spans="2:13">
      <c r="F31" s="101"/>
      <c r="G31" s="101"/>
      <c r="H31" s="367"/>
    </row>
    <row r="32" spans="2:13">
      <c r="H32" s="366"/>
      <c r="I32" s="35"/>
      <c r="J32" s="35"/>
      <c r="K32" s="35"/>
    </row>
    <row r="33" spans="4:13">
      <c r="H33" s="366"/>
      <c r="I33" s="35"/>
      <c r="J33" s="35"/>
      <c r="K33" s="35"/>
    </row>
    <row r="34" spans="4:13">
      <c r="D34" s="100"/>
      <c r="E34" s="100"/>
      <c r="F34" s="100"/>
      <c r="H34" s="366"/>
      <c r="I34" s="35"/>
      <c r="J34" s="35"/>
      <c r="K34" s="35"/>
    </row>
    <row r="35" spans="4:13">
      <c r="H35" s="11"/>
      <c r="I35" s="35"/>
      <c r="J35" s="35"/>
      <c r="K35" s="35"/>
    </row>
    <row r="36" spans="4:13">
      <c r="D36" s="41"/>
      <c r="F36" s="41"/>
      <c r="I36" s="81"/>
      <c r="J36" s="81"/>
      <c r="K36" s="81"/>
      <c r="M36" s="41"/>
    </row>
  </sheetData>
  <mergeCells count="2">
    <mergeCell ref="B3:J3"/>
    <mergeCell ref="B4:J4"/>
  </mergeCells>
  <pageMargins left="0.74803149606299213" right="0.74803149606299213" top="0.98425196850393704" bottom="0.98425196850393704" header="0.51181102362204722" footer="0.51181102362204722"/>
  <pageSetup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J21"/>
  <sheetViews>
    <sheetView showGridLines="0" zoomScaleNormal="100" workbookViewId="0">
      <selection activeCell="B3" sqref="B3"/>
    </sheetView>
  </sheetViews>
  <sheetFormatPr baseColWidth="10" defaultColWidth="9.140625" defaultRowHeight="11.25"/>
  <cols>
    <col min="1" max="1" width="4" style="7" customWidth="1"/>
    <col min="2" max="2" width="36.42578125" style="7" customWidth="1"/>
    <col min="3" max="3" width="1.5703125" style="7" customWidth="1"/>
    <col min="4" max="6" width="12" style="7" customWidth="1"/>
    <col min="7" max="7" width="1" style="7" hidden="1" customWidth="1"/>
    <col min="8" max="10" width="12.85546875" style="7" customWidth="1"/>
    <col min="11" max="16384" width="9.140625" style="7"/>
  </cols>
  <sheetData>
    <row r="3" spans="2:10" ht="25.5" customHeight="1">
      <c r="B3" s="189"/>
      <c r="C3" s="189"/>
      <c r="D3" s="439" t="s">
        <v>276</v>
      </c>
      <c r="E3" s="439"/>
      <c r="F3" s="439"/>
      <c r="G3" s="193"/>
      <c r="H3" s="439" t="s">
        <v>277</v>
      </c>
      <c r="I3" s="439"/>
      <c r="J3" s="439"/>
    </row>
    <row r="4" spans="2:10" ht="45">
      <c r="B4" s="200" t="s">
        <v>149</v>
      </c>
      <c r="C4" s="189"/>
      <c r="D4" s="201" t="s">
        <v>0</v>
      </c>
      <c r="E4" s="202" t="s">
        <v>150</v>
      </c>
      <c r="F4" s="202" t="s">
        <v>20</v>
      </c>
      <c r="G4" s="193"/>
      <c r="H4" s="201" t="s">
        <v>0</v>
      </c>
      <c r="I4" s="202" t="s">
        <v>150</v>
      </c>
      <c r="J4" s="202" t="s">
        <v>20</v>
      </c>
    </row>
    <row r="5" spans="2:10">
      <c r="B5" s="189"/>
      <c r="C5" s="189"/>
      <c r="D5" s="440" t="s">
        <v>151</v>
      </c>
      <c r="E5" s="440"/>
      <c r="F5" s="440"/>
      <c r="G5" s="193"/>
      <c r="H5" s="440" t="s">
        <v>151</v>
      </c>
      <c r="I5" s="440"/>
      <c r="J5" s="440"/>
    </row>
    <row r="6" spans="2:10" ht="6.75" customHeight="1"/>
    <row r="7" spans="2:10">
      <c r="B7" s="8" t="s">
        <v>147</v>
      </c>
    </row>
    <row r="8" spans="2:10">
      <c r="B8" s="7" t="s">
        <v>236</v>
      </c>
      <c r="D8" s="330">
        <v>161075.42200000002</v>
      </c>
      <c r="E8" s="330">
        <v>-50333.021999999997</v>
      </c>
      <c r="F8" s="330">
        <v>110742.40000000002</v>
      </c>
      <c r="G8" s="262"/>
      <c r="H8" s="330">
        <v>307120.386</v>
      </c>
      <c r="I8" s="330">
        <v>-48869.939999999995</v>
      </c>
      <c r="J8" s="330">
        <v>258250.446</v>
      </c>
    </row>
    <row r="9" spans="2:10">
      <c r="B9" s="197" t="s">
        <v>143</v>
      </c>
      <c r="C9" s="195"/>
      <c r="D9" s="331">
        <v>161075.42200000002</v>
      </c>
      <c r="E9" s="331">
        <v>-50333.021999999997</v>
      </c>
      <c r="F9" s="331">
        <v>110742.40000000002</v>
      </c>
      <c r="G9" s="331"/>
      <c r="H9" s="331">
        <v>307120.386</v>
      </c>
      <c r="I9" s="331">
        <v>-48869.939999999995</v>
      </c>
      <c r="J9" s="331">
        <v>258250.446</v>
      </c>
    </row>
    <row r="10" spans="2:10" ht="8.25" customHeight="1">
      <c r="D10" s="332"/>
      <c r="E10" s="332"/>
      <c r="F10" s="332"/>
      <c r="G10" s="262"/>
      <c r="H10" s="332"/>
      <c r="I10" s="332"/>
      <c r="J10" s="332"/>
    </row>
    <row r="11" spans="2:10">
      <c r="B11" s="8" t="s">
        <v>148</v>
      </c>
      <c r="D11" s="332"/>
      <c r="E11" s="332"/>
      <c r="F11" s="332"/>
      <c r="G11" s="262"/>
      <c r="H11" s="332"/>
      <c r="I11" s="332"/>
      <c r="J11" s="332"/>
    </row>
    <row r="12" spans="2:10">
      <c r="B12" s="7" t="s">
        <v>237</v>
      </c>
      <c r="D12" s="330">
        <v>46131.861999999965</v>
      </c>
      <c r="E12" s="330">
        <v>-15543.532000000001</v>
      </c>
      <c r="F12" s="330">
        <v>30588.329999999965</v>
      </c>
      <c r="G12" s="262"/>
      <c r="H12" s="330">
        <v>45012.500999999989</v>
      </c>
      <c r="I12" s="330">
        <v>-11674.422</v>
      </c>
      <c r="J12" s="330">
        <v>33338.078999999991</v>
      </c>
    </row>
    <row r="13" spans="2:10">
      <c r="B13" s="197" t="s">
        <v>146</v>
      </c>
      <c r="C13" s="195"/>
      <c r="D13" s="331">
        <v>46131.861999999965</v>
      </c>
      <c r="E13" s="331">
        <v>-15543.532000000001</v>
      </c>
      <c r="F13" s="331">
        <v>30588.329999999965</v>
      </c>
      <c r="G13" s="331"/>
      <c r="H13" s="331">
        <v>45012.500999999989</v>
      </c>
      <c r="I13" s="331">
        <v>-11674.422</v>
      </c>
      <c r="J13" s="331">
        <v>33338.078999999991</v>
      </c>
    </row>
    <row r="14" spans="2:10" ht="12.75">
      <c r="B14" s="133" t="s">
        <v>140</v>
      </c>
      <c r="D14" s="330">
        <v>-11865.100000000006</v>
      </c>
      <c r="E14" s="330">
        <v>-537.18500000000006</v>
      </c>
      <c r="F14" s="330">
        <v>-12402.285000000005</v>
      </c>
      <c r="G14" s="262"/>
      <c r="H14" s="330">
        <v>-5853.0090000000055</v>
      </c>
      <c r="I14" s="330">
        <v>634.62099999999998</v>
      </c>
      <c r="J14" s="330">
        <v>-5218.3880000000054</v>
      </c>
    </row>
    <row r="15" spans="2:10">
      <c r="B15" s="189" t="s">
        <v>238</v>
      </c>
      <c r="C15" s="189"/>
      <c r="D15" s="333">
        <v>195342.18399999998</v>
      </c>
      <c r="E15" s="333">
        <v>-66413.739000000001</v>
      </c>
      <c r="F15" s="333">
        <v>128928.44499999998</v>
      </c>
      <c r="G15" s="333"/>
      <c r="H15" s="333">
        <v>346279.87799999997</v>
      </c>
      <c r="I15" s="333">
        <v>-59909.740999999995</v>
      </c>
      <c r="J15" s="333">
        <v>286370.13699999999</v>
      </c>
    </row>
    <row r="19" spans="4:10">
      <c r="D19" s="36"/>
      <c r="E19" s="36"/>
      <c r="F19" s="36"/>
      <c r="H19" s="36"/>
      <c r="I19" s="36"/>
      <c r="J19" s="36"/>
    </row>
    <row r="20" spans="4:10">
      <c r="D20" s="36"/>
      <c r="E20" s="36"/>
      <c r="F20" s="36"/>
      <c r="H20" s="36"/>
      <c r="I20" s="36"/>
      <c r="J20" s="36"/>
    </row>
    <row r="21" spans="4:10">
      <c r="D21" s="36"/>
      <c r="E21" s="36"/>
      <c r="F21" s="36"/>
      <c r="H21" s="36"/>
      <c r="I21" s="36"/>
      <c r="J21" s="36"/>
    </row>
  </sheetData>
  <mergeCells count="4">
    <mergeCell ref="D3:F3"/>
    <mergeCell ref="D5:F5"/>
    <mergeCell ref="H3:J3"/>
    <mergeCell ref="H5:J5"/>
  </mergeCell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441" t="s">
        <v>50</v>
      </c>
      <c r="E3" s="441"/>
      <c r="F3" s="441"/>
    </row>
    <row r="4" spans="2:16" ht="33.75">
      <c r="B4" s="14" t="s">
        <v>53</v>
      </c>
      <c r="C4" s="12"/>
      <c r="D4" s="17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442" t="s">
        <v>16</v>
      </c>
      <c r="E5" s="442"/>
      <c r="F5" s="442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8" t="s">
        <v>55</v>
      </c>
      <c r="N6" s="11" t="s">
        <v>54</v>
      </c>
      <c r="O6" s="11" t="s">
        <v>56</v>
      </c>
      <c r="P6" s="18" t="s">
        <v>55</v>
      </c>
    </row>
    <row r="7" spans="2:16">
      <c r="B7" s="8" t="s">
        <v>5</v>
      </c>
    </row>
    <row r="8" spans="2:16">
      <c r="B8" s="7" t="s">
        <v>51</v>
      </c>
      <c r="D8" s="36">
        <f>+L8</f>
        <v>283034</v>
      </c>
      <c r="E8" s="36">
        <f>-P8</f>
        <v>-72224</v>
      </c>
      <c r="F8" s="36">
        <f>+D8+E8</f>
        <v>210810</v>
      </c>
      <c r="J8" s="36">
        <v>347292</v>
      </c>
      <c r="K8" s="36">
        <v>64258</v>
      </c>
      <c r="L8" s="42">
        <f>+J8-+K8</f>
        <v>283034</v>
      </c>
      <c r="N8" s="36">
        <f>84593+2185</f>
        <v>86778</v>
      </c>
      <c r="O8" s="36">
        <f>14221+333</f>
        <v>14554</v>
      </c>
      <c r="P8" s="42">
        <f>+N8-+O8</f>
        <v>72224</v>
      </c>
    </row>
    <row r="9" spans="2:16">
      <c r="B9" s="7" t="s">
        <v>23</v>
      </c>
      <c r="D9" s="36">
        <f>+L9</f>
        <v>104107</v>
      </c>
      <c r="E9" s="36">
        <f>-P9</f>
        <v>-7221</v>
      </c>
      <c r="F9" s="36">
        <f>+D9+E9</f>
        <v>96886</v>
      </c>
      <c r="J9" s="36">
        <v>125454</v>
      </c>
      <c r="K9" s="36">
        <v>21347</v>
      </c>
      <c r="L9" s="42">
        <f>+J9-+K9</f>
        <v>104107</v>
      </c>
      <c r="N9" s="36">
        <v>8665</v>
      </c>
      <c r="O9" s="36">
        <v>1444</v>
      </c>
      <c r="P9" s="42">
        <f>+N9-+O9</f>
        <v>7221</v>
      </c>
    </row>
    <row r="10" spans="2:16">
      <c r="B10" s="7" t="s">
        <v>24</v>
      </c>
      <c r="D10" s="36">
        <f>+L10</f>
        <v>47369</v>
      </c>
      <c r="E10" s="36">
        <f>-P10</f>
        <v>-21335</v>
      </c>
      <c r="F10" s="36">
        <f>+D10+E10</f>
        <v>26034</v>
      </c>
      <c r="J10" s="36">
        <v>62456</v>
      </c>
      <c r="K10" s="36">
        <v>15087</v>
      </c>
      <c r="L10" s="42">
        <f>+J10-+K10</f>
        <v>47369</v>
      </c>
      <c r="N10" s="36">
        <v>25518</v>
      </c>
      <c r="O10" s="36">
        <v>4183</v>
      </c>
      <c r="P10" s="42">
        <f>+N10-+O10</f>
        <v>21335</v>
      </c>
    </row>
    <row r="11" spans="2:16">
      <c r="B11" s="7" t="s">
        <v>34</v>
      </c>
      <c r="D11" s="36">
        <f>+L11</f>
        <v>53587</v>
      </c>
      <c r="E11" s="36">
        <f>-P11</f>
        <v>-18809</v>
      </c>
      <c r="F11" s="36">
        <f>+D11+E11</f>
        <v>34778</v>
      </c>
      <c r="J11" s="36">
        <f>36129+26766</f>
        <v>62895</v>
      </c>
      <c r="K11" s="36">
        <v>9308</v>
      </c>
      <c r="L11" s="42">
        <f>+J11-+K11</f>
        <v>53587</v>
      </c>
      <c r="N11" s="36">
        <f>7425+6676+6578</f>
        <v>20679</v>
      </c>
      <c r="O11" s="36">
        <v>1870</v>
      </c>
      <c r="P11" s="42">
        <f>+N11-+O11</f>
        <v>18809</v>
      </c>
    </row>
    <row r="12" spans="2:16">
      <c r="B12" s="7" t="s">
        <v>4</v>
      </c>
      <c r="D12" s="36">
        <f>+L12+115</f>
        <v>-292</v>
      </c>
      <c r="E12" s="36">
        <f>-P12</f>
        <v>2083</v>
      </c>
      <c r="F12" s="36">
        <f>+D12+E12</f>
        <v>1791</v>
      </c>
      <c r="J12" s="36">
        <v>-429</v>
      </c>
      <c r="K12" s="36">
        <v>-22</v>
      </c>
      <c r="L12" s="42">
        <f>+J12-+K12</f>
        <v>-407</v>
      </c>
      <c r="N12" s="36">
        <f>-(277+2185)</f>
        <v>-2462</v>
      </c>
      <c r="O12" s="36">
        <f>-(46+333)</f>
        <v>-379</v>
      </c>
      <c r="P12" s="42">
        <f>+N12-+O12</f>
        <v>-2083</v>
      </c>
    </row>
    <row r="13" spans="2:16">
      <c r="B13" s="9" t="s">
        <v>18</v>
      </c>
      <c r="C13" s="10"/>
      <c r="D13" s="39">
        <f>SUM(D8:D12)</f>
        <v>487805</v>
      </c>
      <c r="E13" s="39">
        <f>SUM(E8:E12)</f>
        <v>-117506</v>
      </c>
      <c r="F13" s="39">
        <f>SUM(F8:F12)</f>
        <v>370299</v>
      </c>
    </row>
    <row r="14" spans="2:16">
      <c r="D14" s="37"/>
      <c r="E14" s="37"/>
      <c r="F14" s="37"/>
      <c r="L14" s="37">
        <f>SUM(L8:L13)</f>
        <v>487690</v>
      </c>
      <c r="P14" s="37">
        <f>SUM(P8:P13)</f>
        <v>117506</v>
      </c>
    </row>
    <row r="15" spans="2:16">
      <c r="B15" s="8" t="s">
        <v>6</v>
      </c>
      <c r="D15" s="37"/>
      <c r="E15" s="37"/>
      <c r="F15" s="37"/>
      <c r="L15" s="37">
        <v>487690</v>
      </c>
      <c r="P15" s="37">
        <f>132600+6578-21672</f>
        <v>117506</v>
      </c>
    </row>
    <row r="16" spans="2:16">
      <c r="B16" s="7" t="s">
        <v>49</v>
      </c>
      <c r="D16" s="36">
        <v>163497</v>
      </c>
      <c r="E16" s="36">
        <f>-25460-4172</f>
        <v>-29632</v>
      </c>
      <c r="F16" s="36">
        <f>+D16+E16</f>
        <v>133865</v>
      </c>
      <c r="L16" s="37">
        <f>+L14-L15</f>
        <v>0</v>
      </c>
      <c r="P16" s="37">
        <f>+P14-P15</f>
        <v>0</v>
      </c>
    </row>
    <row r="17" spans="2:16">
      <c r="B17" s="9" t="s">
        <v>19</v>
      </c>
      <c r="C17" s="10"/>
      <c r="D17" s="40">
        <f>SUM(D16:D16)</f>
        <v>163497</v>
      </c>
      <c r="E17" s="40">
        <f>SUM(E16:E16)</f>
        <v>-29632</v>
      </c>
      <c r="F17" s="40">
        <f>SUM(F16:F16)</f>
        <v>133865</v>
      </c>
      <c r="P17" s="37"/>
    </row>
    <row r="18" spans="2:16">
      <c r="B18" s="7" t="s">
        <v>4</v>
      </c>
      <c r="D18" s="36">
        <f>-17093-132-3635+1</f>
        <v>-20859</v>
      </c>
      <c r="E18" s="36">
        <f>1787-735-49-1</f>
        <v>1002</v>
      </c>
      <c r="F18" s="36">
        <f>+D18+E18</f>
        <v>-19857</v>
      </c>
      <c r="P18" s="37">
        <f>2185+277-333-46</f>
        <v>2083</v>
      </c>
    </row>
    <row r="19" spans="2:16">
      <c r="B19" s="12" t="s">
        <v>52</v>
      </c>
      <c r="C19" s="12"/>
      <c r="D19" s="38">
        <f>+D13+D17+D18</f>
        <v>630443</v>
      </c>
      <c r="E19" s="38">
        <f>+E13+E17+E18</f>
        <v>-146136</v>
      </c>
      <c r="F19" s="38">
        <f>+F13+F17+F18</f>
        <v>484307</v>
      </c>
      <c r="P19" s="37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7"/>
    </row>
    <row r="23" spans="2:16">
      <c r="D23" s="37">
        <f>+D19-D21</f>
        <v>0</v>
      </c>
      <c r="E23" s="37">
        <f>+E19-E21</f>
        <v>0</v>
      </c>
      <c r="F23" s="37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3F33A3-B65C-43B8-B882-3A38C867F0CE}">
  <ds:schemaRefs>
    <ds:schemaRef ds:uri="http://schemas.microsoft.com/office/infopath/2007/PartnerControls"/>
    <ds:schemaRef ds:uri="http://purl.org/dc/terms/"/>
    <ds:schemaRef ds:uri="http://purl.org/dc/elements/1.1/"/>
    <ds:schemaRef ds:uri="5adbbcee-4de0-4a31-b58c-460ba70589e5"/>
    <ds:schemaRef ds:uri="http://schemas.microsoft.com/office/2006/documentManagement/types"/>
    <ds:schemaRef ds:uri="http://schemas.openxmlformats.org/package/2006/metadata/core-properties"/>
    <ds:schemaRef ds:uri="9387dcd9-0a78-4df1-8aff-ca3c7383493d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EBE7AA-3C82-4514-A74D-481FF30D6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Generation Business</vt:lpstr>
      <vt:lpstr>Distribution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Ratios</vt:lpstr>
      <vt:lpstr>Fixed Assets</vt:lpstr>
      <vt:lpstr>Int. Rate</vt:lpstr>
      <vt:lpstr>GX Physical Data Chile</vt:lpstr>
      <vt:lpstr>DX Physical Data Chile</vt:lpstr>
      <vt:lpstr>EBITDA!Área_de_impresión</vt:lpstr>
      <vt:lpstr>'Enel Chile Results'!Área_de_impresión</vt:lpstr>
      <vt:lpstr>Ratios!Área_de_impresión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2020-05-04T20:43:51Z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0x0101003152676FA0BB3C48A8374287C6C0D912</vt:lpwstr>
  </property>
</Properties>
</file>