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9320" yWindow="-120" windowWidth="19440" windowHeight="15150" tabRatio="946"/>
  </bookViews>
  <sheets>
    <sheet name="Generation Business" sheetId="17" r:id="rId1"/>
    <sheet name="Distribution Business" sheetId="18" r:id="rId2"/>
    <sheet name="Energy Sales Revenues" sheetId="12" r:id="rId3"/>
    <sheet name="Enel Chile Results" sheetId="14" r:id="rId4"/>
    <sheet name="Resument Energía y EBITDA" sheetId="2" state="hidden" r:id="rId5"/>
    <sheet name="Liquidez disponible" sheetId="7" state="hidden" r:id="rId6"/>
    <sheet name="EBITDA" sheetId="3" r:id="rId7"/>
    <sheet name="EBIT &amp; Others by segment" sheetId="15" r:id="rId8"/>
    <sheet name="EBIT y otros por filial" sheetId="8" state="hidden" r:id="rId9"/>
    <sheet name="Non Operating Income" sheetId="11" r:id="rId10"/>
    <sheet name="Balance Sheet" sheetId="6" r:id="rId11"/>
    <sheet name="Ratios" sheetId="10" r:id="rId12"/>
    <sheet name="Fixed Assets" sheetId="13" r:id="rId13"/>
    <sheet name="Int. Rate" sheetId="20" r:id="rId14"/>
    <sheet name="GX Physical Data Chile" sheetId="21" r:id="rId15"/>
    <sheet name="DX Physical Data Chile" sheetId="22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\A">#REF!</definedName>
    <definedName name="_ALT_X">#REF!</definedName>
    <definedName name="_AUC14bea23f398d402f9fec28677c7575b1" hidden="1">#REF!</definedName>
    <definedName name="_AUC19006f3d21d0476a9d0b40d14d11aa84" hidden="1">#REF!</definedName>
    <definedName name="_AUC1ade48618c734751afcb5287f7404ac1" hidden="1">#REF!</definedName>
    <definedName name="_AUC211aaefc79fb41d3b8a07db4222282f9" hidden="1">#REF!</definedName>
    <definedName name="_AUC49fe27293844461282fab00fd64f4d40" hidden="1">#REF!</definedName>
    <definedName name="_AUC63bd32a7c9f940e091c2da5a20c4011e" hidden="1">#REF!</definedName>
    <definedName name="_AUC8749c8c252e949bb94a745450c54d04a" hidden="1">#REF!</definedName>
    <definedName name="_AUCb2683aba45c54442a305e8330849767d" hidden="1">#REF!</definedName>
    <definedName name="_AUCc1f596b2e4e049fc967b12bbfed20816" hidden="1">#REF!</definedName>
    <definedName name="_AUCc45394643f2d43cd9261d66712b9a1a0" hidden="1">#REF!</definedName>
    <definedName name="_AUCda95bad85d1c46e6945e9dc55c67f986" hidden="1">#REF!</definedName>
    <definedName name="_AUCe04ab7be14bc4e3f920148e186caa7f1" hidden="1">#REF!</definedName>
    <definedName name="_bco1">[1]empresa!#REF!</definedName>
    <definedName name="_DAT1">[2]Resumen!#REF!</definedName>
    <definedName name="_DAT10">#REF!</definedName>
    <definedName name="_DAT11">#REF!</definedName>
    <definedName name="_DAT12">#REF!</definedName>
    <definedName name="_DAT2">[2]Resumen!#REF!</definedName>
    <definedName name="_DAT3">[2]Resumen!#REF!</definedName>
    <definedName name="_DAT4">[2]Resumen!#REF!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ING1">[3]CMRESU99!#REF!</definedName>
    <definedName name="_ING2">[3]CMRESU99!#REF!</definedName>
    <definedName name="_ING3">[3]CMRESU99!#REF!</definedName>
    <definedName name="_ING4">[3]CMRESU99!#REF!</definedName>
    <definedName name="_ING5">[3]CMRESU99!#REF!</definedName>
    <definedName name="_ING6">[3]CMRESU99!#REF!</definedName>
    <definedName name="_ING7">[3]CMRESU99!#REF!</definedName>
    <definedName name="_inv01">[4]Balance!$D$4</definedName>
    <definedName name="_Order1" hidden="1">255</definedName>
    <definedName name="_Order2" hidden="1">255</definedName>
    <definedName name="_VPP1">#REF!</definedName>
    <definedName name="_VPP2">#REF!</definedName>
    <definedName name="_VPP3">#REF!</definedName>
    <definedName name="a">'[5]Balance General'!$A$1:$W$130</definedName>
    <definedName name="A._E_INMOB._PASTOS_VERDES">#REF!</definedName>
    <definedName name="aa">#REF!</definedName>
    <definedName name="aaaaaa">#REF!</definedName>
    <definedName name="AD_Ajuste_VPP">'[6]AD Invers'!#REF!</definedName>
    <definedName name="AD_CM_Dividendos">'[6]AD Invers'!#REF!</definedName>
    <definedName name="AD_Corr_Mon_Inversion">'[6]AD Invers'!#REF!</definedName>
    <definedName name="AD_Patrim_Negativo">'[6]AD Invers'!#REF!</definedName>
    <definedName name="AD_Reconc_Utilidad.">#REF!</definedName>
    <definedName name="agosto_2001">#REF!</definedName>
    <definedName name="agosto_2002">#REF!</definedName>
    <definedName name="agosto_2003">#REF!</definedName>
    <definedName name="agosto_2004">#REF!</definedName>
    <definedName name="agosto_2005">#REF!</definedName>
    <definedName name="AGRICOLA_DE_CAMEROS">#REF!</definedName>
    <definedName name="AGUAS_SANTIAGO_PONIENTE">#REF!</definedName>
    <definedName name="AGUAS_STGO">#REF!</definedName>
    <definedName name="AJUSTADO">#REF!</definedName>
    <definedName name="AJUSTES_CERJ_MAYOR">#REF!</definedName>
    <definedName name="AJUSTES_CERJ_MENOR">#REF!</definedName>
    <definedName name="AJUSTES_CHILECTRA">#REF!</definedName>
    <definedName name="AJUSTES_DISTR_MAYOR">#REF!</definedName>
    <definedName name="AJUSTES_ENDESA">#REF!</definedName>
    <definedName name="AJUSTES_RIOMAIPO">#REF!</definedName>
    <definedName name="AMPLA">#REF!</definedName>
    <definedName name="AMPLA_">#REF!</definedName>
    <definedName name="AMPLA_INVESTIMENTOS">#REF!</definedName>
    <definedName name="AMPLA_INVESTIMENTOS_">#REF!</definedName>
    <definedName name="Año">[7]introduccion!#REF!</definedName>
    <definedName name="aprile_2001">#REF!</definedName>
    <definedName name="aprile_2002">#REF!</definedName>
    <definedName name="aprile_2003">#REF!</definedName>
    <definedName name="aprile_2004">#REF!</definedName>
    <definedName name="aprile_2005">#REF!</definedName>
    <definedName name="_xlnm.Print_Area" localSheetId="6">EBITDA!$A$1:$L$35</definedName>
    <definedName name="_xlnm.Print_Area" localSheetId="3">'Enel Chile Results'!$B$3:$F$41</definedName>
    <definedName name="_xlnm.Print_Area" localSheetId="11">Ratios!$B$1:$T$20</definedName>
    <definedName name="AREA01">#REF!</definedName>
    <definedName name="AREA02">#REF!</definedName>
    <definedName name="AREA04">#REF!</definedName>
    <definedName name="AS2DocOpenMode" hidden="1">"AS2DocumentEdit"</definedName>
    <definedName name="asd" hidden="1">#REF!</definedName>
    <definedName name="asiento">#REF!</definedName>
    <definedName name="AVvillas">'[8]Deposito a Plazo'!#REF!</definedName>
    <definedName name="BAJAS">#REF!</definedName>
    <definedName name="BAL.OCT">#REF!</definedName>
    <definedName name="Balance">#REF!</definedName>
    <definedName name="banco">'[9]#¡REF'!#REF!</definedName>
    <definedName name="Banco_Interbank">'[8]Deposito a Plazo'!#REF!</definedName>
    <definedName name="Banco_Paribas_luxembourg">'[8]Deposito a Plazo'!#REF!</definedName>
    <definedName name="Banco_Real">'[8]Deposito a Plazo'!#REF!</definedName>
    <definedName name="Banco_Santander_Santiago">'[8]Deposito a Plazo'!#REF!</definedName>
    <definedName name="_xlnm.Database">#REF!</definedName>
    <definedName name="basema">#REF!</definedName>
    <definedName name="BETANIA">#REF!</definedName>
    <definedName name="BETANIA_S.A.">#REF!</definedName>
    <definedName name="BETANIA_SA">#REF!</definedName>
    <definedName name="bloqueoMeta_Data">#REF!</definedName>
    <definedName name="BLPH29" hidden="1">'[10]bond curves-n.u.'!$C$16</definedName>
    <definedName name="C_COSTANERA">'[11]Detalle Otros Flujo'!#REF!</definedName>
    <definedName name="C_EL_GOBERNADOR">'[12]Estado de Resultado'!#REF!</definedName>
    <definedName name="CACHOEIRA_DOURADA">'[11]Detalle Otros Flujo'!#REF!</definedName>
    <definedName name="CACHOEIRA_DOURADA_">#REF!</definedName>
    <definedName name="CACHOEIRA_DOURADA_SA">'[13]Estado de Resultado'!$Y$8</definedName>
    <definedName name="CACHOERIA_DOURADA_">#REF!</definedName>
    <definedName name="CAM">#REF!</definedName>
    <definedName name="CAM_LTDA">'[14]Bce Brasil'!#REF!</definedName>
    <definedName name="CAM_LTDA.">#REF!</definedName>
    <definedName name="CAM_SA">#REF!</definedName>
    <definedName name="CAMEROS">#REF!</definedName>
    <definedName name="CapFloor_T0">[15]Rng_CapFloor_T0!$A$1:$CK$5</definedName>
    <definedName name="CAPITAL_ENERGIA">'[11]Detalle Otros Flujo'!#REF!</definedName>
    <definedName name="category_disponible">#REF!</definedName>
    <definedName name="CELTA">'[16]Balance General'!#REF!</definedName>
    <definedName name="CELTA_S.A.">#REF!</definedName>
    <definedName name="CELTA_SA">#REF!</definedName>
    <definedName name="CEMSA">#REF!</definedName>
    <definedName name="CEMSA_SA">#REF!</definedName>
    <definedName name="CENTRAL_COSTANERA">#REF!</definedName>
    <definedName name="CERJ">#REF!</definedName>
    <definedName name="CESA">'[17]Estado de Resultado'!$V$8</definedName>
    <definedName name="CGTF">#REF!</definedName>
    <definedName name="CGTF_">#REF!</definedName>
    <definedName name="check_offline">#REF!</definedName>
    <definedName name="CHF_EUR">#REF!</definedName>
    <definedName name="CHFvs.DEM">#REF!</definedName>
    <definedName name="CHFvs.EUR">#REF!</definedName>
    <definedName name="CHFvs.USD">#REF!</definedName>
    <definedName name="CHILECTRA">#REF!</definedName>
    <definedName name="CHILECTRA_INTERNACIONAL">#REF!</definedName>
    <definedName name="CHILECTRA_INTERNACIONAL_SA">#REF!</definedName>
    <definedName name="CHILECTRA_INVERSUD">#REF!</definedName>
    <definedName name="CHILECTRA_INVERSUD_SA">#REF!</definedName>
    <definedName name="CHILECTRA_SA">#REF!</definedName>
    <definedName name="CHINANGO">#REF!</definedName>
    <definedName name="CHINANGO_SA">#REF!</definedName>
    <definedName name="CHOCON">#REF!</definedName>
    <definedName name="CHOCON_S.A.">#REF!</definedName>
    <definedName name="CHOCON_SA">#REF!</definedName>
    <definedName name="CIA_PERUANA">#REF!</definedName>
    <definedName name="CIA_PERUANA_SA">#REF!</definedName>
    <definedName name="CIA_SAN_ISIDRO">#REF!</definedName>
    <definedName name="CIEN">#REF!</definedName>
    <definedName name="CIEN_">#REF!</definedName>
    <definedName name="CODENSA">#REF!</definedName>
    <definedName name="CODENSA_SA">#REF!</definedName>
    <definedName name="Codigo_compañia">#REF!</definedName>
    <definedName name="codigo_empresa">#REF!</definedName>
    <definedName name="codigo20">'[18]20'!#REF!</definedName>
    <definedName name="COELCE">#REF!</definedName>
    <definedName name="COELCE_">#REF!</definedName>
    <definedName name="compañia_codigo">#REF!</definedName>
    <definedName name="COMPAÑÍA_PERUANA">#REF!</definedName>
    <definedName name="CONO_SUR">#REF!</definedName>
    <definedName name="CONO_SUR_SA">#REF!</definedName>
    <definedName name="CONOSUR">#REF!</definedName>
    <definedName name="CONOSUR_SA">'[11]Detalle Otros Flujo'!#REF!</definedName>
    <definedName name="consolidado">'[19]NO CUADRA'!$A$3:$I$235</definedName>
    <definedName name="CONSTRUCTORA">'[12]Balance General'!#REF!</definedName>
    <definedName name="CONTABILIZACION_serie_10años">#REF!</definedName>
    <definedName name="control">#REF!</definedName>
    <definedName name="CORFIVALLE">#REF!</definedName>
    <definedName name="COSTANERA">'[16]Balance General'!#REF!</definedName>
    <definedName name="COSTANERA_S.A.">#REF!</definedName>
    <definedName name="COSTANERA_SA">#REF!</definedName>
    <definedName name="Ctas_Ctes_Relac">#REF!</definedName>
    <definedName name="ctas_por_cob_y_pag">'[19]NO CUADRA'!#REF!</definedName>
    <definedName name="Ctas_Relacionadas">#REF!</definedName>
    <definedName name="Ctas_Relacionadas1">#REF!</definedName>
    <definedName name="ctasctes">'[19]NO CUADRA'!$A$8:$AQ$109</definedName>
    <definedName name="CTM">#REF!</definedName>
    <definedName name="CTM_">#REF!</definedName>
    <definedName name="cua">#REF!</definedName>
    <definedName name="cuadratura_result">#REF!</definedName>
    <definedName name="Cuadro_1">#REF!</definedName>
    <definedName name="CUADRO13">#REF!</definedName>
    <definedName name="cvb" hidden="1">#REF!</definedName>
    <definedName name="d">'[20]Deposito a Plazo'!#REF!</definedName>
    <definedName name="Datos">'[19]NO CUADRA'!$A$3:$I$235</definedName>
    <definedName name="dd">'[21]Oblig bco C P'!#REF!</definedName>
    <definedName name="DEMvs.EUR">#REF!</definedName>
    <definedName name="DEMvs.USD">#REF!</definedName>
    <definedName name="DEPRECIACION">#REF!</definedName>
    <definedName name="DETALLE">#REF!</definedName>
    <definedName name="dfg" hidden="1">#REF!</definedName>
    <definedName name="dicembre_2001">#REF!</definedName>
    <definedName name="dicembre_2002">#REF!</definedName>
    <definedName name="dicembre_2003">#REF!</definedName>
    <definedName name="dicembre_2004">#REF!</definedName>
    <definedName name="dicembre_2005">#REF!</definedName>
    <definedName name="DIPREL">#REF!</definedName>
    <definedName name="DISTRILIMA">'[22]Balance General'!#REF!</definedName>
    <definedName name="DISTRILIMA_SA">'[22]Estado de Resultado'!#REF!</definedName>
    <definedName name="DOLARES">#REF!</definedName>
    <definedName name="e">'[21]Prov  y Cast'!#REF!</definedName>
    <definedName name="E.RES.OCT">#REF!</definedName>
    <definedName name="E_ARGENTINA">[11]HOJADECONSOLIDACION!#REF!</definedName>
    <definedName name="E_E_COLOMBIA">'[23]Balance General'!#REF!</definedName>
    <definedName name="E_E_DE_COLOMBIA">'[23]Estado de Resultado'!#REF!</definedName>
    <definedName name="E_ECO">'[16]Balance General'!#REF!</definedName>
    <definedName name="E_ECO_S.A.">#REF!</definedName>
    <definedName name="E_ECO_SA">#REF!</definedName>
    <definedName name="E_INTERNACIONAL">#REF!</definedName>
    <definedName name="EASA">'[16]Balance General'!#REF!</definedName>
    <definedName name="EASA_S.A.">#REF!</definedName>
    <definedName name="EASA_SA">#REF!</definedName>
    <definedName name="ECO">#REF!</definedName>
    <definedName name="ECO_SA">#REF!</definedName>
    <definedName name="EDEGEL">#REF!</definedName>
    <definedName name="EDEGEL_S.A.">#REF!</definedName>
    <definedName name="EDEGEL_SA">#REF!</definedName>
    <definedName name="EDELNOR">#REF!</definedName>
    <definedName name="EDELNOR_SA">#REF!</definedName>
    <definedName name="EDESUR">'[22]Balance General'!#REF!</definedName>
    <definedName name="EDESUR_SA">'[22]Estado de Resultado'!#REF!</definedName>
    <definedName name="EE_COLINA">#REF!</definedName>
    <definedName name="EE_COLINA_SA">#REF!</definedName>
    <definedName name="eee" hidden="1">#REF!</definedName>
    <definedName name="EERR_PPTTO">#REF!</definedName>
    <definedName name="EERRmiles">#REF!</definedName>
    <definedName name="EERRvalida">#REF!</definedName>
    <definedName name="efe">'[24]Prov  y Cast'!#REF!</definedName>
    <definedName name="EInterntional">#REF!</definedName>
    <definedName name="EL__MELON">'[14]FLUJO IFRS'!#REF!</definedName>
    <definedName name="EL_CHOCON">#REF!</definedName>
    <definedName name="EL_MELON">[25]HOJADECONSOLIDACION!$H$10</definedName>
    <definedName name="ELESUR">'[22]Balance General'!#REF!</definedName>
    <definedName name="ELESUR_SA">'[22]Estado de Resultado'!#REF!</definedName>
    <definedName name="ELIMIN1">#REF!</definedName>
    <definedName name="ELIMIN2">#REF!</definedName>
    <definedName name="ELIMIN3">#REF!</definedName>
    <definedName name="ELIMINACIONES">#REF!</definedName>
    <definedName name="EMGESA">#REF!</definedName>
    <definedName name="EMGESA_S.A.">#REF!</definedName>
    <definedName name="EMGESA_S.A.__fusionado">#REF!</definedName>
    <definedName name="EMGESA_S.A._fusionado">#REF!</definedName>
    <definedName name="EMGESA_SA">'[11]Detalle Otros Flujo'!#REF!</definedName>
    <definedName name="empresa">#REF!</definedName>
    <definedName name="END_CHILE_INT">#REF!</definedName>
    <definedName name="ENDESA">#REF!</definedName>
    <definedName name="ENDESA__MATRIZ">'[14]FLUJO IFRS'!#REF!</definedName>
    <definedName name="ENDESA_ARGENTINA">#REF!</definedName>
    <definedName name="ENDESA_BRASIL">#REF!</definedName>
    <definedName name="ENDESA_BRASIL_">#REF!</definedName>
    <definedName name="ENDESA_BRASIL_SA">#REF!</definedName>
    <definedName name="ENDESA_CHILE_INT">'[11]Detalle Otros Flujo'!#REF!</definedName>
    <definedName name="ENDESA_CHILE_INTERNACIONAL">#REF!</definedName>
    <definedName name="ENDESA_COLOMBIA">'[11]Detalle Otros Flujo'!#REF!</definedName>
    <definedName name="ENDESA_DE_COLOMBIA">'[26]Estado de Resultado'!#REF!</definedName>
    <definedName name="ENDESA_ECO">'[14]FLUJO IFRS'!#REF!</definedName>
    <definedName name="ENDESA_IND">#REF!</definedName>
    <definedName name="ENDESA_S.A.">#REF!</definedName>
    <definedName name="ENDESA_SA">'[22]Estado de Resultado'!#REF!</definedName>
    <definedName name="ENERI">#REF!</definedName>
    <definedName name="ENERSIS">#REF!</definedName>
    <definedName name="ENERSIS_ARG">'[22]Balance General'!#REF!</definedName>
    <definedName name="ENERSIS_ARGENTINA">'[22]Estado de Resultado'!#REF!</definedName>
    <definedName name="ENERSIS_INT">'[22]Balance General'!#REF!</definedName>
    <definedName name="ENERSIS_INTERNACIONAL">'[22]Estado de Resultado'!#REF!</definedName>
    <definedName name="ENERSIS_INTERNATIONAL">'[22]Estado de Resultado'!#REF!</definedName>
    <definedName name="ENERSIS_SA">#REF!</definedName>
    <definedName name="ENIGESA">#REF!</definedName>
    <definedName name="ENIGESA_S.A.">#REF!</definedName>
    <definedName name="ENIGESA_SA">#REF!</definedName>
    <definedName name="er" hidden="1">#REF!</definedName>
    <definedName name="ESTADO_DE_FLUJO_DE_EFECTIVO">#REF!</definedName>
    <definedName name="EV__DECIMALSYMBOL__" hidden="1">","</definedName>
    <definedName name="EV__EVCOM_OPTIONS__" hidden="1">8</definedName>
    <definedName name="EV__EXPOPTIONS__" hidden="1">0</definedName>
    <definedName name="EV__LASTREFTIME__" hidden="1">40113.4360185185</definedName>
    <definedName name="EV__LOCKEDCVW__CORPORATIVO" hidden="1">"i_TOT,BALANCE,REAL,ENEL,ML,G001,2006.TOTAL,Contrib_ENDESA,YTD,"</definedName>
    <definedName name="EV__LOCKEDCVW__ECYR" hidden="1">"i_TOT,BALANCE,REAL,ENEL,ML,G051,2006.ENE,Input_M,YTD,"</definedName>
    <definedName name="EV__LOCKEDCVW__ENERSIS" hidden="1">"i_TOT,BALANCE,REAL,ENEL,ML,G300,2006.TOTAL,Contrib_ENDESA,YTD,"</definedName>
    <definedName name="EV__LOCKEDCVW__GRECIA" hidden="1">"i_TOT,BALANCE,REAL,ENEL,ML,G073,2006.TOTAL,Contrib_ENDESA,YTD,"</definedName>
    <definedName name="EV__LOCKEDCVW__IC" hidden="1">"i_TOT,BALANCE,Dec,REAL,ML,G001,2006.TOTAL,YTD,"</definedName>
    <definedName name="EV__LOCKEDCVW__PERIMETRO" hidden="1">"PCON,i_TOT,REAL,ML,G001,2006.TOTAL,YTD,"</definedName>
    <definedName name="EV__LOCKEDCVW__TCAMBIO" hidden="1">"REAL,BRL,Global,2006.TOTAL,CONSRATES,YTD,"</definedName>
    <definedName name="EV__LOCKEDCVW__VALIDACION" hidden="1">"i_TOT,REAL,2006.TOTAL,VALIDACIONESPRUEBA,vnone,YTD,"</definedName>
    <definedName name="EV__LOCKSTATUS__" hidden="1">4</definedName>
    <definedName name="EV__MAXEXPCOLS__" hidden="1">100</definedName>
    <definedName name="EV__MAXEXPROWS__" hidden="1">10000</definedName>
    <definedName name="EV__MEMORYCVW__" hidden="1">0</definedName>
    <definedName name="EV__WBEVMODE__" hidden="1">1</definedName>
    <definedName name="EV__WBREFOPTIONS__" hidden="1">134217732</definedName>
    <definedName name="EV__WBVERSION__" hidden="1">0</definedName>
    <definedName name="EV__WSINFO__" hidden="1">"endesabpc"</definedName>
    <definedName name="expand_anexos">#REF!</definedName>
    <definedName name="expansion">#REF!</definedName>
    <definedName name="FACTORES">#REF!</definedName>
    <definedName name="fdos">#REF!</definedName>
    <definedName name="febbraio_2001">#REF!</definedName>
    <definedName name="febbraio_2002">#REF!</definedName>
    <definedName name="febbraio_2003">#REF!</definedName>
    <definedName name="febbraio_2004">#REF!</definedName>
    <definedName name="febbraio_2005">#REF!</definedName>
    <definedName name="ff">'[11]Detalle Otros Flujo'!#REF!</definedName>
    <definedName name="Fiduvalle">'[8]Deposito a Plazo'!#REF!</definedName>
    <definedName name="GAS_ATACAMA">#REF!</definedName>
    <definedName name="GAS_ATACAMA_SA">#REF!</definedName>
    <definedName name="GBPvs.EUR">#REF!</definedName>
    <definedName name="GEN_PERU">#REF!</definedName>
    <definedName name="GENERANDES">#REF!</definedName>
    <definedName name="GENERANDES_PERU">'[11]Detalle Otros Flujo'!#REF!</definedName>
    <definedName name="gennaio_2001">#REF!</definedName>
    <definedName name="gennaio_2002">#REF!</definedName>
    <definedName name="gennaio_2003">#REF!</definedName>
    <definedName name="gennaio_2004">#REF!</definedName>
    <definedName name="gennaio_2005">#REF!</definedName>
    <definedName name="ghj" hidden="1">#REF!</definedName>
    <definedName name="giugno_2001">#REF!</definedName>
    <definedName name="giugno_2002">#REF!</definedName>
    <definedName name="giugno_2003">#REF!</definedName>
    <definedName name="giugno_2004">#REF!</definedName>
    <definedName name="giugno_2005">#REF!</definedName>
    <definedName name="graficos2">#REF!</definedName>
    <definedName name="HIDROAYSEN">#REF!</definedName>
    <definedName name="HIDROAYSEN_SA">#REF!</definedName>
    <definedName name="HIDROINVEST">#REF!</definedName>
    <definedName name="HIDROINVEST_S.A.">#REF!</definedName>
    <definedName name="HIDROINVEST_SA">#REF!</definedName>
    <definedName name="HISTORICO">#REF!</definedName>
    <definedName name="hjk" hidden="1">#REF!</definedName>
    <definedName name="Hoy">[27]anexo01!$K$4</definedName>
    <definedName name="ias">[1]empresa!#REF!</definedName>
    <definedName name="IIMV">#REF!</definedName>
    <definedName name="IIMVCORACEROS__.">#REF!</definedName>
    <definedName name="IM_VELASCO">#REF!</definedName>
    <definedName name="IM_VELASCO_SA">#REF!</definedName>
    <definedName name="IMV">#REF!</definedName>
    <definedName name="IMVELASCO">#REF!</definedName>
    <definedName name="IMVELASCO_LTDA.">#REF!</definedName>
    <definedName name="IMVLADEHESA">#REF!</definedName>
    <definedName name="Ing_ajenos_de_la_Explotación">#REF!</definedName>
    <definedName name="Ing_Explotacion">#REF!</definedName>
    <definedName name="INGENDESA">#REF!</definedName>
    <definedName name="INGENDESA_S.A.">#REF!</definedName>
    <definedName name="INGENDESA_SA">#REF!</definedName>
    <definedName name="INGRESOS">[3]CMRESU99!#REF!</definedName>
    <definedName name="Ingresos_Financieros">#REF!</definedName>
    <definedName name="Int_Minoritario">#REF!</definedName>
    <definedName name="intco_md">#REF!</definedName>
    <definedName name="interco_md">#REF!</definedName>
    <definedName name="Interes_Minoritario">#REF!</definedName>
    <definedName name="Interés_Minoritario">#REF!</definedName>
    <definedName name="INTERESES_MINORITARIA">'[19]NO CUADRA'!$A$1:$O$116</definedName>
    <definedName name="INTERESES_MINORITARIOS">'[19]NO CUADRA'!$A$1:$O$122</definedName>
    <definedName name="INV_ENDESA">#REF!</definedName>
    <definedName name="INV_ENDESA_NORTE">'[16]Balance General'!#REF!</definedName>
    <definedName name="INV_ENDESA_NORTE_SA">#REF!</definedName>
    <definedName name="INVERSION_EERR">'[19]NO CUADRA'!$A$2:$P$78</definedName>
    <definedName name="Inversiones">#REF!</definedName>
    <definedName name="INVESTLUZ">#REF!</definedName>
    <definedName name="INVESTLUZ_">#REF!</definedName>
    <definedName name="ITLvs.CHF">#REF!</definedName>
    <definedName name="ITLvs.EUR">#REF!</definedName>
    <definedName name="ITLvs.USD">#REF!</definedName>
    <definedName name="JPYvs.EUR">#REF!</definedName>
    <definedName name="kto">#REF!</definedName>
    <definedName name="LAJAS">'[14]EFE año Ant'!#REF!</definedName>
    <definedName name="LAJAS_INV">'[11]Detalle Otros Flujo'!#REF!</definedName>
    <definedName name="LAJAS_INVERSORA">#REF!</definedName>
    <definedName name="LAJAS_INVERSORA_SA">'[17]Estado de Resultado'!$X$8</definedName>
    <definedName name="legalentity_disponible">#REF!</definedName>
    <definedName name="lista_sociedades">#REF!</definedName>
    <definedName name="listado_empresa">#REF!</definedName>
    <definedName name="listado_empresa2">#REF!</definedName>
    <definedName name="LO_VENECIA">'[16]Balance General'!#REF!</definedName>
    <definedName name="LO_VENECIA_SA">#REF!</definedName>
    <definedName name="los">'[28]Bce Brasil'!#REF!</definedName>
    <definedName name="LOS_MAITENES">#REF!</definedName>
    <definedName name="LOS_MAITENES_C">#REF!</definedName>
    <definedName name="luglio_2001">#REF!</definedName>
    <definedName name="luglio_2002">#REF!</definedName>
    <definedName name="luglio_2003">#REF!</definedName>
    <definedName name="luglio_2004">#REF!</definedName>
    <definedName name="luglio_2005">#REF!</definedName>
    <definedName name="LUZ_ANDES">#REF!</definedName>
    <definedName name="LUZ_ANDES_SA">#REF!</definedName>
    <definedName name="LUZ_BOGOTA">#REF!</definedName>
    <definedName name="LUZ_DE_RIO">#REF!</definedName>
    <definedName name="LUZ_DE_RIO_SA">#REF!</definedName>
    <definedName name="maggio_2001">#REF!</definedName>
    <definedName name="maggio_2002">#REF!</definedName>
    <definedName name="maggio_2003">#REF!</definedName>
    <definedName name="maggio_2004">#REF!</definedName>
    <definedName name="maggio_2005">#REF!</definedName>
    <definedName name="marzo_2001">#REF!</definedName>
    <definedName name="marzo_2002">#REF!</definedName>
    <definedName name="marzo_2003">#REF!</definedName>
    <definedName name="marzo_2004">#REF!</definedName>
    <definedName name="marzo_2005">#REF!</definedName>
    <definedName name="MAY.NOV">#REF!</definedName>
    <definedName name="MAYOR.OCT">#REF!</definedName>
    <definedName name="MAYOR_SYNAPSIS">#REF!</definedName>
    <definedName name="MENOR_CHILECTRA">#REF!</definedName>
    <definedName name="MENOR_CORDILLERA">#REF!</definedName>
    <definedName name="MENOR_DISTRILEC_BOL64">#REF!</definedName>
    <definedName name="MENOR_DISTRILIMA_BOL64">#REF!</definedName>
    <definedName name="MENOR_ENDESA">#REF!</definedName>
    <definedName name="MENOR_RIO_MAIPO">#REF!</definedName>
    <definedName name="Mes">[7]introduccion!#REF!</definedName>
    <definedName name="MEWarning" hidden="1">1</definedName>
    <definedName name="mm">[27]anexo01!$K$9</definedName>
    <definedName name="NEWOPER">"$A$74:$R$75"</definedName>
    <definedName name="nombre_interco_md">#REF!</definedName>
    <definedName name="NOTA_MENOR_VALOR">#REF!</definedName>
    <definedName name="NOTAS">#REF!</definedName>
    <definedName name="novembre_2001">#REF!</definedName>
    <definedName name="novembre_2002">#REF!</definedName>
    <definedName name="novembre_2003">#REF!</definedName>
    <definedName name="novembre_2004">#REF!</definedName>
    <definedName name="novembre_2005">#REF!</definedName>
    <definedName name="o_ing">[1]empresa!#REF!</definedName>
    <definedName name="o_pas_lp">[1]empresa!#REF!</definedName>
    <definedName name="o_var_lp">[1]empresa!#REF!</definedName>
    <definedName name="OTROS">'[19]NO CUADRA'!$A$126:$P$170</definedName>
    <definedName name="ottobre_2001">#REF!</definedName>
    <definedName name="ottobre_2002">#REF!</definedName>
    <definedName name="ottobre_2003">#REF!</definedName>
    <definedName name="ottobre_2004">#REF!</definedName>
    <definedName name="ottobre_2005">#REF!</definedName>
    <definedName name="P_T_Utlidades">#REF!</definedName>
    <definedName name="PANGUE">#REF!</definedName>
    <definedName name="PANGUE_S.A.">#REF!</definedName>
    <definedName name="PANGUE_SA">#REF!</definedName>
    <definedName name="Participa2">'[19]NO CUADRA'!$A$95:$Z$148</definedName>
    <definedName name="Participa3">'[19]NO CUADRA'!$A$159:$M$181</definedName>
    <definedName name="Participacion">'[19]NO CUADRA'!$A$1:$AL$91</definedName>
    <definedName name="Participación_Económica">'[19]NO CUADRA'!$E$67:$P$89</definedName>
    <definedName name="ParticipacionEconomicas">'[19]NO CUADRA'!$E$68:$P$89</definedName>
    <definedName name="pas">#REF!</definedName>
    <definedName name="PASTOS_VERDES">#REF!</definedName>
    <definedName name="Patrimonio">#REF!</definedName>
    <definedName name="PEHUENCHE">#REF!</definedName>
    <definedName name="PEHUENCHE_S.A.">#REF!</definedName>
    <definedName name="PEHUENCHE_SA">#REF!</definedName>
    <definedName name="PESOS">#REF!</definedName>
    <definedName name="PorcentajeEconomico">#REF!</definedName>
    <definedName name="Presentacion">#REF!</definedName>
    <definedName name="PRESENTACION.">#REF!</definedName>
    <definedName name="PRUEBA">#REF!</definedName>
    <definedName name="qw">#REF!</definedName>
    <definedName name="qwe" hidden="1">#REF!</definedName>
    <definedName name="Reporte">[18]RESUMEN!$E$15</definedName>
    <definedName name="res">#REF!</definedName>
    <definedName name="resultado">#REF!</definedName>
    <definedName name="Resultados_abierto">#REF!</definedName>
    <definedName name="Resultados_FECU">#REF!</definedName>
    <definedName name="RESUMEN">#REF!</definedName>
    <definedName name="RIO_MAIPO">'[22]Balance General'!#REF!</definedName>
    <definedName name="RIO_MAIPO_SA">'[22]Estado de Resultado'!#REF!</definedName>
    <definedName name="RIOMAIPO">#REF!</definedName>
    <definedName name="row_key3_total">#REF!</definedName>
    <definedName name="rty" hidden="1">#REF!</definedName>
    <definedName name="s">'[29]Prov  y Cast'!#REF!</definedName>
    <definedName name="SAN_ISIDRO">#REF!</definedName>
    <definedName name="SAN_ISIDRO_S.A.">#REF!</definedName>
    <definedName name="SAN_ISIDRO_SA">#REF!</definedName>
    <definedName name="SANTIAGO_PONIENTE">#REF!</definedName>
    <definedName name="SCP_ARGENTINA">'[16]Balance General'!#REF!</definedName>
    <definedName name="SCP_ARGENTINA_S.A.">#REF!</definedName>
    <definedName name="SCP_ARGENTINA_SA">#REF!</definedName>
    <definedName name="settembre_2001">#REF!</definedName>
    <definedName name="settembre_2002">#REF!</definedName>
    <definedName name="settembre_2003">#REF!</definedName>
    <definedName name="settembre_2004">#REF!</definedName>
    <definedName name="settembre_2005">#REF!</definedName>
    <definedName name="Sin_Endesa">#REF!</definedName>
    <definedName name="STGO_2000">'[12]Balance General'!#REF!</definedName>
    <definedName name="STGO_2000_LTDA">'[12]Estado de Resultado'!#REF!</definedName>
    <definedName name="suppress2">#REF!</definedName>
    <definedName name="suuu">'[11]Detalle Otros Flujo'!#REF!</definedName>
    <definedName name="Swaption_T0">[15]Rng_Swaption_T0!$A$1:$CF$5</definedName>
    <definedName name="SYNAPSIS">#REF!</definedName>
    <definedName name="SYNAPSIS_ARGENTINA">'[30]Balance General'!$D$9</definedName>
    <definedName name="SYNAPSIS_BRASIL">'[30]Balance General'!$G$9</definedName>
    <definedName name="SYNAPSIS_CHILE">'[30]Balance General'!$C$9</definedName>
    <definedName name="SYNAPSIS_COLOMBIA">'[30]Balance General'!$F$9</definedName>
    <definedName name="SYNAPSIS_PERU">'[30]Balance General'!$E$9</definedName>
    <definedName name="SYNAPSIS_SA">#REF!</definedName>
    <definedName name="tabla">#REF!</definedName>
    <definedName name="TAN">'[31]Balance General'!#REF!</definedName>
    <definedName name="tc">'[32]BONOS LOCAL'!$T$2</definedName>
    <definedName name="TD">#REF!</definedName>
    <definedName name="TD_SI">#REF!</definedName>
    <definedName name="temp1A">#REF!</definedName>
    <definedName name="TESA">#REF!</definedName>
    <definedName name="TESA_">#REF!</definedName>
    <definedName name="TEST0">#REF!</definedName>
    <definedName name="TEST1">[2]Resumen!#REF!</definedName>
    <definedName name="TEST2">[2]Resumen!#REF!</definedName>
    <definedName name="TEST3">[2]Resumen!#REF!</definedName>
    <definedName name="TESTHKEY">#REF!</definedName>
    <definedName name="TESTKEYS">#REF!</definedName>
    <definedName name="TESTVKEY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#REF!</definedName>
    <definedName name="TextRefCopy78">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RangeCount" hidden="1">91</definedName>
    <definedName name="time_disponible">#REF!</definedName>
    <definedName name="tipo_reporte">#REF!</definedName>
    <definedName name="tr" hidden="1">#REF!</definedName>
    <definedName name="Tramos">#REF!</definedName>
    <definedName name="TRANSQUILLOTA">#REF!</definedName>
    <definedName name="TRANSQUILLOTA_SA">#REF!</definedName>
    <definedName name="tttt">[33]empresa!#REF!</definedName>
    <definedName name="TUNEL">#REF!</definedName>
    <definedName name="TUNEL_EL_MELON">#REF!</definedName>
    <definedName name="TUNEL_EL_MELON_S.A.">#REF!</definedName>
    <definedName name="TUNEL_EL_MELON_SA">#REF!</definedName>
    <definedName name="uf_hoy">[27]anexo01!$K$10</definedName>
    <definedName name="uio" hidden="1">#REF!</definedName>
    <definedName name="usd_hoy">[27]anexo01!$K$7</definedName>
    <definedName name="USDvs.EUR">#REF!</definedName>
    <definedName name="UTILIDAD_EE_RR">#REF!</definedName>
    <definedName name="V">#REF!</definedName>
    <definedName name="VALOR">#REF!</definedName>
    <definedName name="vbn" hidden="1">#REF!</definedName>
    <definedName name="VELASCO">'[22]Balance General'!#REF!</definedName>
    <definedName name="VPP">#REF!</definedName>
    <definedName name="wer" hidden="1">#REF!</definedName>
    <definedName name="willy">'[19]NO CUADRA'!#REF!</definedName>
    <definedName name="x">'[34]Balance General'!#REF!</definedName>
    <definedName name="xx">[34]Participaciones1!#REF!</definedName>
    <definedName name="xxxx">#REF!</definedName>
    <definedName name="xxxxx">#REF!</definedName>
    <definedName name="xxxxxxxxxxxxxxxxxxx">#REF!</definedName>
    <definedName name="yui" hidden="1">#REF!</definedName>
    <definedName name="zxc" hidden="1">#REF!</definedName>
  </definedNames>
  <calcPr calcId="162913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10" l="1"/>
  <c r="A2" i="21" l="1"/>
  <c r="D2" i="22" s="1"/>
  <c r="A22" i="21"/>
  <c r="E2" i="22" s="1"/>
  <c r="D7" i="13"/>
  <c r="H7" i="13"/>
  <c r="G4" i="10"/>
  <c r="C14" i="6"/>
  <c r="C28" i="6"/>
  <c r="D7" i="11"/>
  <c r="F7" i="11"/>
  <c r="L8" i="8"/>
  <c r="D8" i="8" s="1"/>
  <c r="N8" i="8"/>
  <c r="O8" i="8"/>
  <c r="L9" i="8"/>
  <c r="D9" i="8" s="1"/>
  <c r="P9" i="8"/>
  <c r="E9" i="8" s="1"/>
  <c r="D10" i="8"/>
  <c r="L10" i="8"/>
  <c r="P10" i="8"/>
  <c r="E10" i="8" s="1"/>
  <c r="J11" i="8"/>
  <c r="L11" i="8" s="1"/>
  <c r="D11" i="8" s="1"/>
  <c r="N11" i="8"/>
  <c r="P11" i="8" s="1"/>
  <c r="E11" i="8" s="1"/>
  <c r="L12" i="8"/>
  <c r="D12" i="8" s="1"/>
  <c r="N12" i="8"/>
  <c r="O12" i="8"/>
  <c r="P15" i="8"/>
  <c r="E16" i="8"/>
  <c r="F16" i="8" s="1"/>
  <c r="F17" i="8" s="1"/>
  <c r="D17" i="8"/>
  <c r="D18" i="8"/>
  <c r="E18" i="8"/>
  <c r="P18" i="8"/>
  <c r="E21" i="8"/>
  <c r="F21" i="8" s="1"/>
  <c r="D6" i="3"/>
  <c r="F6" i="3"/>
  <c r="K5" i="2"/>
  <c r="K6" i="2" s="1"/>
  <c r="M9" i="2"/>
  <c r="D40" i="2" s="1"/>
  <c r="M10" i="2"/>
  <c r="D41" i="2" s="1"/>
  <c r="M11" i="2"/>
  <c r="L13" i="2"/>
  <c r="D24" i="2"/>
  <c r="M27" i="2"/>
  <c r="N26" i="2" s="1"/>
  <c r="M31" i="2"/>
  <c r="M37" i="2" s="1"/>
  <c r="M32" i="2"/>
  <c r="M38" i="2" s="1"/>
  <c r="D28" i="2" s="1"/>
  <c r="I64" i="2" s="1"/>
  <c r="M33" i="2"/>
  <c r="M39" i="2" s="1"/>
  <c r="D29" i="2" s="1"/>
  <c r="I65" i="2" s="1"/>
  <c r="D34" i="2"/>
  <c r="D42" i="2"/>
  <c r="D51" i="2"/>
  <c r="D54" i="2"/>
  <c r="M56" i="2"/>
  <c r="M58" i="2"/>
  <c r="O63" i="2"/>
  <c r="P63" i="2" s="1"/>
  <c r="O64" i="2"/>
  <c r="P64" i="2" s="1"/>
  <c r="O65" i="2"/>
  <c r="P65" i="2" s="1"/>
  <c r="L66" i="2"/>
  <c r="O71" i="2"/>
  <c r="P71" i="2" s="1"/>
  <c r="I71" i="2" s="1"/>
  <c r="O72" i="2"/>
  <c r="P72" i="2"/>
  <c r="I72" i="2" s="1"/>
  <c r="P73" i="2"/>
  <c r="I73" i="2" s="1"/>
  <c r="L74" i="2"/>
  <c r="I79" i="2"/>
  <c r="J79" i="2" s="1"/>
  <c r="I80" i="2"/>
  <c r="J80" i="2" s="1"/>
  <c r="I81" i="2"/>
  <c r="K81" i="2" s="1"/>
  <c r="D81" i="2" s="1"/>
  <c r="J81" i="2"/>
  <c r="I82" i="2"/>
  <c r="J82" i="2"/>
  <c r="K82" i="2"/>
  <c r="D82" i="2" s="1"/>
  <c r="F83" i="2"/>
  <c r="D90" i="2"/>
  <c r="C3" i="14"/>
  <c r="D3" i="14"/>
  <c r="C10" i="12"/>
  <c r="D10" i="12"/>
  <c r="F10" i="12"/>
  <c r="G10" i="12"/>
  <c r="H10" i="12"/>
  <c r="I10" i="12"/>
  <c r="C5" i="18"/>
  <c r="D5" i="18"/>
  <c r="F5" i="18"/>
  <c r="G5" i="18"/>
  <c r="I5" i="18"/>
  <c r="J5" i="18"/>
  <c r="L5" i="18"/>
  <c r="M5" i="18"/>
  <c r="G5" i="17"/>
  <c r="H5" i="17"/>
  <c r="N24" i="2"/>
  <c r="F10" i="8" l="1"/>
  <c r="O66" i="2"/>
  <c r="P66" i="2" s="1"/>
  <c r="K79" i="2"/>
  <c r="D79" i="2" s="1"/>
  <c r="D83" i="2" s="1"/>
  <c r="N25" i="2"/>
  <c r="N27" i="2" s="1"/>
  <c r="F18" i="8"/>
  <c r="P12" i="8"/>
  <c r="E12" i="8" s="1"/>
  <c r="F12" i="8" s="1"/>
  <c r="O74" i="2"/>
  <c r="P74" i="2" s="1"/>
  <c r="Q74" i="2" s="1"/>
  <c r="I83" i="2"/>
  <c r="K83" i="2" s="1"/>
  <c r="L83" i="2" s="1"/>
  <c r="K80" i="2"/>
  <c r="D80" i="2" s="1"/>
  <c r="F9" i="8"/>
  <c r="P8" i="8"/>
  <c r="E8" i="8" s="1"/>
  <c r="M34" i="2"/>
  <c r="D27" i="2"/>
  <c r="M40" i="2"/>
  <c r="F11" i="8"/>
  <c r="D13" i="8"/>
  <c r="D19" i="8" s="1"/>
  <c r="D23" i="8" s="1"/>
  <c r="Q66" i="2"/>
  <c r="I74" i="2"/>
  <c r="K73" i="2" s="1"/>
  <c r="E17" i="8"/>
  <c r="M12" i="2"/>
  <c r="D43" i="2" s="1"/>
  <c r="D44" i="2" s="1"/>
  <c r="L14" i="8"/>
  <c r="L16" i="8" s="1"/>
  <c r="P14" i="8" l="1"/>
  <c r="P16" i="8" s="1"/>
  <c r="P19" i="8" s="1"/>
  <c r="E13" i="8"/>
  <c r="F8" i="8"/>
  <c r="F13" i="8" s="1"/>
  <c r="F19" i="8" s="1"/>
  <c r="F23" i="8" s="1"/>
  <c r="M13" i="2"/>
  <c r="K72" i="2"/>
  <c r="K71" i="2"/>
  <c r="E19" i="8"/>
  <c r="E23" i="8" s="1"/>
  <c r="D31" i="2"/>
  <c r="I63" i="2"/>
  <c r="I66" i="2" s="1"/>
  <c r="K74" i="2" l="1"/>
</calcChain>
</file>

<file path=xl/sharedStrings.xml><?xml version="1.0" encoding="utf-8"?>
<sst xmlns="http://schemas.openxmlformats.org/spreadsheetml/2006/main" count="467" uniqueCount="290">
  <si>
    <t>EBITDA</t>
  </si>
  <si>
    <t>%</t>
  </si>
  <si>
    <t>Ventas de Energía (GWh):</t>
  </si>
  <si>
    <t>Generación de Energía (GWh):</t>
  </si>
  <si>
    <t>Menos: Ajustes de consolidación y otras actividades de negocio</t>
  </si>
  <si>
    <t>Generación y Transmisión:</t>
  </si>
  <si>
    <t>Distribución:</t>
  </si>
  <si>
    <t xml:space="preserve">Resumen por Segmento de Negocio: </t>
  </si>
  <si>
    <t>Energía Física Vendida y Generada / EBITDA</t>
  </si>
  <si>
    <t>Caja y caja equivalente</t>
  </si>
  <si>
    <t>Caja y caja equivalente + Colocaciones &gt; 90 días</t>
  </si>
  <si>
    <t>Líneas de crédito comprometidas disponibles</t>
  </si>
  <si>
    <t>(en millones de USD)</t>
  </si>
  <si>
    <t>Liquidez disponible</t>
  </si>
  <si>
    <t>Segmento de Distribución</t>
  </si>
  <si>
    <t>Depreciación, Amortización y Deterioro</t>
  </si>
  <si>
    <t>(Cifras en millones de Ch$)</t>
  </si>
  <si>
    <t>MMCh$</t>
  </si>
  <si>
    <t>Total Segmento de Generación y Transmisión</t>
  </si>
  <si>
    <t>Total Segmento de Distribución</t>
  </si>
  <si>
    <t xml:space="preserve">EBIT       </t>
  </si>
  <si>
    <t>2016 (*)</t>
  </si>
  <si>
    <t>EBITDA (MMCh$)</t>
  </si>
  <si>
    <t>Pehuenche</t>
  </si>
  <si>
    <t>Celta</t>
  </si>
  <si>
    <t>Hidroeléctrica</t>
  </si>
  <si>
    <t>Térmica</t>
  </si>
  <si>
    <t>Mini-generación hidroeléctrica (ERNC)</t>
  </si>
  <si>
    <t>Total</t>
  </si>
  <si>
    <t>Residencial</t>
  </si>
  <si>
    <t>Comercial</t>
  </si>
  <si>
    <t>Industrial</t>
  </si>
  <si>
    <t>Otros clientes</t>
  </si>
  <si>
    <t>Número de clientes (miles):</t>
  </si>
  <si>
    <t>Gas Atacama</t>
  </si>
  <si>
    <t>Enel Generación Chile (ex Endesa Chile)</t>
  </si>
  <si>
    <t>Otros clientes (**)</t>
  </si>
  <si>
    <t>Número de unidades de generación</t>
  </si>
  <si>
    <t>Capacidad instalada (MW)</t>
  </si>
  <si>
    <t>Ventas de Energía (GWh)</t>
  </si>
  <si>
    <t>Generación de Electricidad (GWh)</t>
  </si>
  <si>
    <t>Generación por Tipo de Energía (GWh)</t>
  </si>
  <si>
    <t>Ventas</t>
  </si>
  <si>
    <t>% Volumen de Ventas</t>
  </si>
  <si>
    <t>Ventas de Energía por Tipo de Cliente (GWh)</t>
  </si>
  <si>
    <t>Clientes regulados</t>
  </si>
  <si>
    <t>Clientes no regulados</t>
  </si>
  <si>
    <t>Mercado spot</t>
  </si>
  <si>
    <t>Total Ventas de Energía</t>
  </si>
  <si>
    <t>Enel Distribución Chile</t>
  </si>
  <si>
    <t>Período de 10 meses terminados el 31 de diciembre de 2016</t>
  </si>
  <si>
    <t>Enel Generación Chile</t>
  </si>
  <si>
    <t>Total Consolidados ENEL CHILE</t>
  </si>
  <si>
    <t>Segmento de Negocio</t>
  </si>
  <si>
    <t>Ebitda 12 meses</t>
  </si>
  <si>
    <t>Ebitda 10 meses</t>
  </si>
  <si>
    <t>Acum a Febrero</t>
  </si>
  <si>
    <t xml:space="preserve">Ebitda </t>
  </si>
  <si>
    <t>Depreciacion</t>
  </si>
  <si>
    <t>Itemes  extraordinarios</t>
  </si>
  <si>
    <t>EBITDA (*)</t>
  </si>
  <si>
    <t>10 meses</t>
  </si>
  <si>
    <t>Por diferencia</t>
  </si>
  <si>
    <t>Otras</t>
  </si>
  <si>
    <t>Gx 12 2016</t>
  </si>
  <si>
    <t>Gx 02 2016</t>
  </si>
  <si>
    <t>Prorrata</t>
  </si>
  <si>
    <t>Diferencia Gx 02 2016</t>
  </si>
  <si>
    <t>Dx 12 2016</t>
  </si>
  <si>
    <t>Dx 02 2016</t>
  </si>
  <si>
    <t xml:space="preserve">por diferencia </t>
  </si>
  <si>
    <t>Compras de Energia</t>
  </si>
  <si>
    <t>Marzo</t>
  </si>
  <si>
    <t>dec</t>
  </si>
  <si>
    <t>Otros</t>
  </si>
  <si>
    <t>febrero</t>
  </si>
  <si>
    <t>mes marzo</t>
  </si>
  <si>
    <t xml:space="preserve">Otros clientes </t>
  </si>
  <si>
    <t>Segmento de Generación</t>
  </si>
  <si>
    <t xml:space="preserve">Total   </t>
  </si>
  <si>
    <t xml:space="preserve">(GWh) </t>
  </si>
  <si>
    <t>(%)</t>
  </si>
  <si>
    <t>(GWh) (*)</t>
  </si>
  <si>
    <t>Markets in which participates</t>
  </si>
  <si>
    <t>Energy Sales</t>
  </si>
  <si>
    <t>Market share</t>
  </si>
  <si>
    <t>Energy Losses</t>
  </si>
  <si>
    <t>Clients</t>
  </si>
  <si>
    <t>Clients/Employees</t>
  </si>
  <si>
    <t>(thousand)</t>
  </si>
  <si>
    <t>(*) Final sales to the customers and tolls are included.</t>
  </si>
  <si>
    <t>Energy Sales Revenues</t>
  </si>
  <si>
    <t>Revenues by business and type of customers</t>
  </si>
  <si>
    <t>(Figures in Million Ch$)</t>
  </si>
  <si>
    <t>Generation:</t>
  </si>
  <si>
    <t>Regulated customers</t>
  </si>
  <si>
    <t>Non regulated customers</t>
  </si>
  <si>
    <t>Spot market</t>
  </si>
  <si>
    <t>Distribution:</t>
  </si>
  <si>
    <t>Residential</t>
  </si>
  <si>
    <t>Commercial</t>
  </si>
  <si>
    <t>Other</t>
  </si>
  <si>
    <t>Less: Consolidation adjustments</t>
  </si>
  <si>
    <t>Total Energy sales</t>
  </si>
  <si>
    <t>CONSOLIDATED INCOME STATEMENT (Million Ch$)</t>
  </si>
  <si>
    <t>Change</t>
  </si>
  <si>
    <t>% Change</t>
  </si>
  <si>
    <t>REVENUES</t>
  </si>
  <si>
    <t>Sales</t>
  </si>
  <si>
    <t>Other operating revenues</t>
  </si>
  <si>
    <t>PROCUREMENT AND SERVICES</t>
  </si>
  <si>
    <t>Energy purchases</t>
  </si>
  <si>
    <t>Fuel consumption</t>
  </si>
  <si>
    <t>Transportation expenses</t>
  </si>
  <si>
    <t>Other variable procurement and service cost</t>
  </si>
  <si>
    <t>CONTRIBUTION MARGIN</t>
  </si>
  <si>
    <t>Other work performed by entity and capitalized</t>
  </si>
  <si>
    <t>Employee benefits expense</t>
  </si>
  <si>
    <t>Other fixed operating expenses</t>
  </si>
  <si>
    <t>GROSS OPERATING INCOME (EBITDA)</t>
  </si>
  <si>
    <t>Depreciation and amortization</t>
  </si>
  <si>
    <t>Reversal of impairment profit (impairment loss) recognized in profit or loss</t>
  </si>
  <si>
    <t>OPERATING INCOME</t>
  </si>
  <si>
    <t>NET FINANCIAL EXPENSE</t>
  </si>
  <si>
    <t>Financial income</t>
  </si>
  <si>
    <t>Financial costs</t>
  </si>
  <si>
    <t>Gain (Loss) for indexed assets and liabilities</t>
  </si>
  <si>
    <t>Foreign currency exchange differences, net</t>
  </si>
  <si>
    <t>OTHER NON-OPERATING RESULTS</t>
  </si>
  <si>
    <t>Income from other investments</t>
  </si>
  <si>
    <t>Share of profit (loss) of associates accounted for using the equity method</t>
  </si>
  <si>
    <t>Otther Non Operating revenues (expenses)</t>
  </si>
  <si>
    <t>NET INCOME BEFORE TAXES</t>
  </si>
  <si>
    <t>Income Tax</t>
  </si>
  <si>
    <t>NET INCOME</t>
  </si>
  <si>
    <t>Shareholders of the parent company</t>
  </si>
  <si>
    <t>Non-controlling interest</t>
  </si>
  <si>
    <t>Earning per share  (Ch$ /share)*</t>
  </si>
  <si>
    <t>EBITDA, by business segment</t>
  </si>
  <si>
    <t xml:space="preserve"> % Change</t>
  </si>
  <si>
    <t>Less: consolidation adjustments and other activities</t>
  </si>
  <si>
    <t xml:space="preserve">  Personnel Expenses</t>
  </si>
  <si>
    <t xml:space="preserve">  Other expenses by nature</t>
  </si>
  <si>
    <t>Total Generation business</t>
  </si>
  <si>
    <t>Personnel Expenses</t>
  </si>
  <si>
    <t>Other expenses by nature</t>
  </si>
  <si>
    <t>Total Distribution business</t>
  </si>
  <si>
    <t xml:space="preserve">Generation </t>
  </si>
  <si>
    <t>Distribution</t>
  </si>
  <si>
    <t>Business Segment</t>
  </si>
  <si>
    <t>Depreciation, Amortization and Impairments</t>
  </si>
  <si>
    <t>(Figures in million Ch$)</t>
  </si>
  <si>
    <t>NON OPERATING INCOME</t>
  </si>
  <si>
    <t>Financial Income</t>
  </si>
  <si>
    <t>Enel Distribución Chile and subsidiaries</t>
  </si>
  <si>
    <t>Other subsidiaries non related with generation and distribution business</t>
  </si>
  <si>
    <t>Less: consolidation adjustments</t>
  </si>
  <si>
    <t>Total Financial Income</t>
  </si>
  <si>
    <t>Financial Costs</t>
  </si>
  <si>
    <t>Total Financial Costs</t>
  </si>
  <si>
    <t>Foreign currency exchange differences</t>
  </si>
  <si>
    <t>Total Foreign currency exchange differences</t>
  </si>
  <si>
    <t>Total Gain (Loss) for indexed assets and liabilities</t>
  </si>
  <si>
    <t>Other Profit (Loss)</t>
  </si>
  <si>
    <t>Total Other Profit (Loss)</t>
  </si>
  <si>
    <t>Total Share of Profit (Loss) of associates accounted for using the equity method</t>
  </si>
  <si>
    <t>Total Other Profit (Loss) accounted in Non Operating Income</t>
  </si>
  <si>
    <t>Net Income Before Taxes</t>
  </si>
  <si>
    <t>Total Income Tax</t>
  </si>
  <si>
    <t>Net Income</t>
  </si>
  <si>
    <t>Net Income attributable to owners of parent</t>
  </si>
  <si>
    <t>Net income attributable to non-controlling interest</t>
  </si>
  <si>
    <t>Assets</t>
  </si>
  <si>
    <t>(Million Ch$)</t>
  </si>
  <si>
    <t>Current Assets</t>
  </si>
  <si>
    <t>Total Assets</t>
  </si>
  <si>
    <t>Liabilities and Equity</t>
  </si>
  <si>
    <t>Current Liabilities</t>
  </si>
  <si>
    <t>Non Current Liabilities</t>
  </si>
  <si>
    <t>Total Equity</t>
  </si>
  <si>
    <t xml:space="preserve">  attributable to owners of parent company</t>
  </si>
  <si>
    <t xml:space="preserve">  attributable to non-controlling interest</t>
  </si>
  <si>
    <t>Total Liabilities and Equity</t>
  </si>
  <si>
    <t>Net Cash Flow</t>
  </si>
  <si>
    <t>From Operating Activities</t>
  </si>
  <si>
    <t>From Investing Activities</t>
  </si>
  <si>
    <t>From Financing Activities</t>
  </si>
  <si>
    <t>Total Net Cash Flow</t>
  </si>
  <si>
    <t>RATIO</t>
  </si>
  <si>
    <t>Liquidity</t>
  </si>
  <si>
    <t>Working capital</t>
  </si>
  <si>
    <t>Leverage</t>
  </si>
  <si>
    <t>Profitability</t>
  </si>
  <si>
    <t>Op. income / Op. Revenues</t>
  </si>
  <si>
    <t>INFORMATION FOR ASSETS AND EQUIPMENTS BY COMPANY</t>
  </si>
  <si>
    <t>Payments for Additions of Fixed Assets</t>
  </si>
  <si>
    <t>Depreciation</t>
  </si>
  <si>
    <t>Structure and adjustments</t>
  </si>
  <si>
    <t>Change (%)</t>
  </si>
  <si>
    <t>Unit</t>
  </si>
  <si>
    <t>Times</t>
  </si>
  <si>
    <t>Other entities (business different to generation and distribution)</t>
  </si>
  <si>
    <t>Total Consolidated ENEL CHILE Group</t>
  </si>
  <si>
    <t xml:space="preserve">  INTEREST RATE  (%)</t>
  </si>
  <si>
    <t>Fixed Interest Rate</t>
  </si>
  <si>
    <t>(GWh)</t>
  </si>
  <si>
    <t>Total generation</t>
  </si>
  <si>
    <t xml:space="preserve">    Hydro generation</t>
  </si>
  <si>
    <t xml:space="preserve">    Thermal generation</t>
  </si>
  <si>
    <t>Purchases</t>
  </si>
  <si>
    <t xml:space="preserve">    Purchases to related companies</t>
  </si>
  <si>
    <t xml:space="preserve">    Purchases to other generators</t>
  </si>
  <si>
    <t xml:space="preserve">    Purchases at spot</t>
  </si>
  <si>
    <t>Transmission losses, pump and other consumption</t>
  </si>
  <si>
    <t>Total electricity sales</t>
  </si>
  <si>
    <t xml:space="preserve">    Sales at regulated prices</t>
  </si>
  <si>
    <t xml:space="preserve">    Sales at unregulated prices</t>
  </si>
  <si>
    <t xml:space="preserve">    Sales at spot marginal cost</t>
  </si>
  <si>
    <t xml:space="preserve">    Sales to related companies generators</t>
  </si>
  <si>
    <t>TOTAL SALES OF THE SYSTEM</t>
  </si>
  <si>
    <t>Market Share on total sales (%)</t>
  </si>
  <si>
    <t xml:space="preserve">Total Enel Chile Consolidated </t>
  </si>
  <si>
    <t xml:space="preserve">Enel Green Power Chile </t>
  </si>
  <si>
    <t xml:space="preserve">Enel Generación Chile  </t>
  </si>
  <si>
    <t>Generation Business in Chile</t>
  </si>
  <si>
    <t xml:space="preserve">Sist. Eléctrico Nacional (SEN) </t>
  </si>
  <si>
    <t>Distribution Business in Chile (*)</t>
  </si>
  <si>
    <t xml:space="preserve"> Generation business revenues</t>
  </si>
  <si>
    <t xml:space="preserve"> Distribution business revenues</t>
  </si>
  <si>
    <t>Total Enel Chile Consolidated Revenues</t>
  </si>
  <si>
    <t xml:space="preserve"> Distribution business costs</t>
  </si>
  <si>
    <t>Total Enel Chile Consolidated Procurement and Services Costs</t>
  </si>
  <si>
    <t xml:space="preserve"> Generation business costs</t>
  </si>
  <si>
    <t>Generation business EBITDA</t>
  </si>
  <si>
    <t>Distribution business EBITDA</t>
  </si>
  <si>
    <t>TOTAL ENEL CHILE CONSOLIDATED EBITDA</t>
  </si>
  <si>
    <t>Generation business in Chile</t>
  </si>
  <si>
    <t>Distribution business in Chile</t>
  </si>
  <si>
    <t>TOTAL ENEL CHILE CONSOLIDATED</t>
  </si>
  <si>
    <t>Total ENEL CHILE Net Financial Income</t>
  </si>
  <si>
    <t xml:space="preserve">    Other generation</t>
  </si>
  <si>
    <t>Tolls</t>
  </si>
  <si>
    <t>Others</t>
  </si>
  <si>
    <t>Number of Customers</t>
  </si>
  <si>
    <t xml:space="preserve">Enel Distribución Chile  </t>
  </si>
  <si>
    <t>Physical Energy Sales  (GWh)  *</t>
  </si>
  <si>
    <t>Change
in GWh</t>
  </si>
  <si>
    <t>Million Chilean pesos variation in Ch$ and %</t>
  </si>
  <si>
    <t>Reversal of impairment profit (impairment loss) by application of IFRS 9</t>
  </si>
  <si>
    <t xml:space="preserve">Acid-test (2) </t>
  </si>
  <si>
    <t>Liquidity  (1)</t>
  </si>
  <si>
    <t>Financial expenses coverage (6)</t>
  </si>
  <si>
    <t>Leverage  (3)</t>
  </si>
  <si>
    <t>Short-term debt  (4)</t>
  </si>
  <si>
    <t>Long-term debt  (5)</t>
  </si>
  <si>
    <t>ROE  (7)</t>
  </si>
  <si>
    <t>ROA  (8)</t>
  </si>
  <si>
    <t>(6) EBITDA/ Net Financial Costs</t>
  </si>
  <si>
    <t>(2) Current Assets net of Inventories and prepayments</t>
  </si>
  <si>
    <t>(1) Current Assets / Current Liabilities</t>
  </si>
  <si>
    <t>(3) Total Liabilities / Total Equity</t>
  </si>
  <si>
    <t>Non Current Assets</t>
  </si>
  <si>
    <t>(4) Current Liabilities / Total Liabilities</t>
  </si>
  <si>
    <t xml:space="preserve">(5) Non Current Liabilities / Total Liabilities </t>
  </si>
  <si>
    <t xml:space="preserve">(7) Net income of the period attributable to the owners of the parent company for LTM / Average of equity attributable to the owners of </t>
  </si>
  <si>
    <t xml:space="preserve">      the parent company at the beginning and at the end of the period </t>
  </si>
  <si>
    <t>(8) Total Net Income of the period for LTM / Average of total assets at the beginning  and at the end of the period</t>
  </si>
  <si>
    <t>ENEL CHILE</t>
  </si>
  <si>
    <t>Energy sales</t>
  </si>
  <si>
    <t>Enel  Chile</t>
  </si>
  <si>
    <t>Enel Chile</t>
  </si>
  <si>
    <t>Dec-19</t>
  </si>
  <si>
    <t>Net Income from other investments</t>
  </si>
  <si>
    <t>Net Income from Sale of Assets</t>
  </si>
  <si>
    <t>1Q 2020</t>
  </si>
  <si>
    <t>1Q 2019</t>
  </si>
  <si>
    <t>3 months ended March 31, 2020</t>
  </si>
  <si>
    <t>3 months ended March 31, 2019</t>
  </si>
  <si>
    <t>3 months ended March 31, 2020 and 2019</t>
  </si>
  <si>
    <t>Mar-20</t>
  </si>
  <si>
    <t>Mar-19</t>
  </si>
  <si>
    <t>3 months ended March 31, 2019 and 2018</t>
  </si>
  <si>
    <t>March 31, 
2020</t>
  </si>
  <si>
    <t>December 31, 2019</t>
  </si>
  <si>
    <t>N/A</t>
  </si>
  <si>
    <t>(*) As of March 31, 2020 and March 31, 2019 the average number of paid and subscribed shares was 69,166,557,220.</t>
  </si>
  <si>
    <t>-</t>
  </si>
  <si>
    <t xml:space="preserve">                   -  </t>
  </si>
  <si>
    <t xml:space="preserve">                -  </t>
  </si>
  <si>
    <t>Total income from other investments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</si>
</sst>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64" formatCode="_(* #,##0_);_(* \(#,##0\);_(* &quot;-&quot;_);_(@_)"/>
    <numFmt numFmtId="165" formatCode="_(* #,##0.00_);_(* \(#,##0.00\);_(* &quot;-&quot;??_);_(@_)"/>
    <numFmt numFmtId="166" formatCode="_-* #,##0_-;\-* #,##0_-;_-* &quot;-&quot;_-;_-@_-"/>
    <numFmt numFmtId="167" formatCode="_-* #,##0.00_-;\-* #,##0.00_-;_-* &quot;-&quot;??_-;_-@_-"/>
    <numFmt numFmtId="168" formatCode="_-* #,##0.00\ _€_-;\-* #,##0.00\ _€_-;_-* &quot;-&quot;??\ _€_-;_-@_-"/>
    <numFmt numFmtId="169" formatCode="#,##0;\(#,##0\)"/>
    <numFmt numFmtId="170" formatCode="0.0%"/>
    <numFmt numFmtId="171" formatCode="_-* #,##0_-;\-* #,##0_-;_-* &quot;-&quot;??_-;_-@_-"/>
    <numFmt numFmtId="172" formatCode="#,##0_);[Black]\(#,##0\);&quot;-       &quot;"/>
    <numFmt numFmtId="173" formatCode="#,##0;\(#,##0\);\-"/>
    <numFmt numFmtId="174" formatCode="\ #,##0;\(#,##0\);\-"/>
    <numFmt numFmtId="175" formatCode="#,##0.000;[Red]\-#,##0.000"/>
    <numFmt numFmtId="176" formatCode="0.0%;\(0.0%\)"/>
    <numFmt numFmtId="177" formatCode="#,##0\ ;\(#,##0\);&quot;-       &quot;"/>
    <numFmt numFmtId="178" formatCode="0%_);\(0%\)"/>
    <numFmt numFmtId="179" formatCode="0.0%_);\(0.0%\)"/>
    <numFmt numFmtId="180" formatCode="#,##0.00_);\(#,##0.00\);&quot;  -  &quot;"/>
    <numFmt numFmtId="181" formatCode="0.00000%"/>
    <numFmt numFmtId="182" formatCode="0.0000%"/>
    <numFmt numFmtId="183" formatCode="0.00000%_);\(0.00000%\)"/>
    <numFmt numFmtId="184" formatCode="0.000000%_);\(0.000000%\)"/>
    <numFmt numFmtId="185" formatCode="_(* #,##0_);_(* \(#,##0\);_(* &quot;-&quot;??_);_(@_)"/>
    <numFmt numFmtId="186" formatCode="#,##0.000;\-#,##0.000"/>
    <numFmt numFmtId="187" formatCode="#,##0_ ;[Red]\-#,##0\ "/>
    <numFmt numFmtId="188" formatCode="0.00000"/>
    <numFmt numFmtId="189" formatCode="0.00;\(0.00\)"/>
    <numFmt numFmtId="190" formatCode="#,##0.00_);[Black]\(#,##0.00\);&quot;-       &quot;"/>
    <numFmt numFmtId="191" formatCode="#,##0_ ;\-#,##0\ "/>
    <numFmt numFmtId="192" formatCode="0.00%_);\(0.00%\)"/>
    <numFmt numFmtId="193" formatCode="_(* #,##0.0_);_(* \(#,##0.0\);_(* &quot;-&quot;??_);_(@_)"/>
    <numFmt numFmtId="194" formatCode="#,##0\ ;[Red]\(#,##0\)"/>
    <numFmt numFmtId="195" formatCode="#,##0\ ;[Black]\(#,##0\)"/>
    <numFmt numFmtId="196" formatCode="mmmm/yyyy"/>
  </numFmts>
  <fonts count="5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11"/>
      <name val="Tahoma"/>
      <family val="2"/>
    </font>
    <font>
      <sz val="10"/>
      <name val="Tahoma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Tahoma"/>
      <family val="2"/>
    </font>
    <font>
      <sz val="11"/>
      <color indexed="9"/>
      <name val="Czcionka tekstu podstawowego"/>
      <family val="2"/>
    </font>
    <font>
      <sz val="10"/>
      <name val="Courier"/>
      <family val="3"/>
    </font>
    <font>
      <b/>
      <sz val="10"/>
      <name val="Arial"/>
      <family val="2"/>
    </font>
    <font>
      <sz val="8"/>
      <name val="Comic Sans MS"/>
      <family val="4"/>
    </font>
    <font>
      <b/>
      <sz val="11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"/>
      <family val="2"/>
    </font>
    <font>
      <sz val="8"/>
      <name val="Arial "/>
    </font>
    <font>
      <sz val="8"/>
      <color indexed="8"/>
      <name val="Arial 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sz val="8"/>
      <color theme="0"/>
      <name val="Arial"/>
      <family val="2"/>
    </font>
    <font>
      <b/>
      <sz val="8"/>
      <color rgb="FFFFFFFF"/>
      <name val="Arial"/>
      <family val="2"/>
    </font>
    <font>
      <b/>
      <sz val="10"/>
      <color theme="0"/>
      <name val="Arial Narrow"/>
      <family val="2"/>
    </font>
    <font>
      <b/>
      <sz val="10"/>
      <color rgb="FFFFFFFF"/>
      <name val="Arial Narrow"/>
      <family val="2"/>
    </font>
    <font>
      <b/>
      <i/>
      <sz val="8"/>
      <color theme="0"/>
      <name val="Arial"/>
      <family val="2"/>
    </font>
    <font>
      <sz val="11"/>
      <color theme="1"/>
      <name val="Arial Narrow"/>
      <family val="2"/>
    </font>
    <font>
      <b/>
      <sz val="12"/>
      <color theme="0"/>
      <name val="Arial Narrow"/>
      <family val="2"/>
    </font>
    <font>
      <b/>
      <sz val="9"/>
      <color rgb="FFFFFFFF"/>
      <name val="Arial"/>
      <family val="2"/>
    </font>
    <font>
      <b/>
      <sz val="9"/>
      <color theme="0"/>
      <name val="Arial Narrow"/>
      <family val="2"/>
    </font>
    <font>
      <b/>
      <sz val="8"/>
      <color rgb="FFFFFFFF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name val="Arial "/>
    </font>
    <font>
      <vertAlign val="superscript"/>
      <sz val="7"/>
      <color theme="1"/>
      <name val="Arial"/>
      <family val="2"/>
    </font>
    <font>
      <sz val="7"/>
      <name val="Arial"/>
      <family val="2"/>
    </font>
    <font>
      <b/>
      <sz val="8"/>
      <color rgb="FFFFFFFF"/>
      <name val="Arial "/>
    </font>
  </fonts>
  <fills count="32">
    <fill>
      <patternFill patternType="none"/>
    </fill>
    <fill>
      <patternFill patternType="gray125"/>
    </fill>
    <fill>
      <patternFill patternType="solid">
        <fgColor indexed="3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C6C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2E74B5"/>
        <bgColor indexed="64"/>
      </patternFill>
    </fill>
    <fill>
      <patternFill patternType="solid">
        <fgColor rgb="FF2E74B5"/>
        <bgColor rgb="FF000000"/>
      </patternFill>
    </fill>
    <fill>
      <patternFill patternType="solid">
        <fgColor rgb="FFC6C6C6"/>
        <bgColor indexed="64"/>
      </patternFill>
    </fill>
    <fill>
      <patternFill patternType="solid">
        <fgColor rgb="FFA9C1DF"/>
        <bgColor rgb="FF000000"/>
      </patternFill>
    </fill>
    <fill>
      <patternFill patternType="solid">
        <fgColor rgb="FFA9C1DF"/>
        <bgColor indexed="64"/>
      </patternFill>
    </fill>
    <fill>
      <patternFill patternType="solid">
        <fgColor rgb="FFCCDAEC"/>
        <bgColor indexed="64"/>
      </patternFill>
    </fill>
    <fill>
      <patternFill patternType="solid">
        <fgColor rgb="FFCCDAEC"/>
        <bgColor rgb="FF000000"/>
      </patternFill>
    </fill>
    <fill>
      <patternFill patternType="solid">
        <fgColor rgb="FFE7EEF5"/>
        <bgColor indexed="64"/>
      </patternFill>
    </fill>
    <fill>
      <patternFill patternType="solid">
        <fgColor rgb="FFE7EEF5"/>
        <bgColor rgb="FF000000"/>
      </patternFill>
    </fill>
    <fill>
      <patternFill patternType="solid">
        <fgColor rgb="FFC8DD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DBEC"/>
        <bgColor rgb="FF000000"/>
      </patternFill>
    </fill>
    <fill>
      <patternFill patternType="solid">
        <fgColor rgb="FFBFD8EF"/>
        <bgColor indexed="64"/>
      </patternFill>
    </fill>
    <fill>
      <patternFill patternType="solid">
        <fgColor rgb="FFBFD8E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5799D5"/>
        <bgColor indexed="64"/>
      </patternFill>
    </fill>
    <fill>
      <patternFill patternType="solid">
        <fgColor rgb="FF5799D5"/>
        <bgColor rgb="FF000000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rgb="FF002060"/>
      </bottom>
      <diagonal/>
    </border>
    <border>
      <left/>
      <right/>
      <top style="thin">
        <color theme="8" tint="0.59999389629810485"/>
      </top>
      <bottom style="thin">
        <color theme="8" tint="0.59999389629810485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8" tint="0.59999389629810485"/>
      </bottom>
      <diagonal/>
    </border>
    <border>
      <left/>
      <right/>
      <top style="medium">
        <color theme="8" tint="0.59999389629810485"/>
      </top>
      <bottom/>
      <diagonal/>
    </border>
    <border>
      <left/>
      <right/>
      <top style="medium">
        <color theme="8" tint="0.59999389629810485"/>
      </top>
      <bottom style="medium">
        <color theme="8" tint="0.59999389629810485"/>
      </bottom>
      <diagonal/>
    </border>
    <border>
      <left/>
      <right/>
      <top/>
      <bottom style="medium">
        <color rgb="FFB7DEE8"/>
      </bottom>
      <diagonal/>
    </border>
    <border>
      <left/>
      <right/>
      <top style="medium">
        <color rgb="FFB7DEE8"/>
      </top>
      <bottom/>
      <diagonal/>
    </border>
    <border>
      <left/>
      <right/>
      <top style="medium">
        <color rgb="FFB7DEE8"/>
      </top>
      <bottom style="medium">
        <color rgb="FFB7DEE8"/>
      </bottom>
      <diagonal/>
    </border>
    <border>
      <left/>
      <right/>
      <top style="thin">
        <color rgb="FFB7DEE8"/>
      </top>
      <bottom style="thin">
        <color rgb="FFB7DEE8"/>
      </bottom>
      <diagonal/>
    </border>
    <border>
      <left/>
      <right/>
      <top/>
      <bottom style="medium">
        <color rgb="FF002060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rgb="FF31869B"/>
      </top>
      <bottom style="thin">
        <color rgb="FF31869B"/>
      </bottom>
      <diagonal/>
    </border>
    <border>
      <left/>
      <right/>
      <top style="thin">
        <color rgb="FFB7DEE8"/>
      </top>
      <bottom/>
      <diagonal/>
    </border>
    <border>
      <left/>
      <right/>
      <top style="thin">
        <color theme="8" tint="0.59996337778862885"/>
      </top>
      <bottom style="thin">
        <color theme="8" tint="0.59996337778862885"/>
      </bottom>
      <diagonal/>
    </border>
    <border>
      <left/>
      <right/>
      <top/>
      <bottom style="thin">
        <color theme="8" tint="0.59996337778862885"/>
      </bottom>
      <diagonal/>
    </border>
  </borders>
  <cellStyleXfs count="29">
    <xf numFmtId="0" fontId="0" fillId="0" borderId="0"/>
    <xf numFmtId="0" fontId="19" fillId="2" borderId="0" applyNumberFormat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16" fillId="0" borderId="0"/>
    <xf numFmtId="0" fontId="26" fillId="0" borderId="0"/>
    <xf numFmtId="0" fontId="22" fillId="0" borderId="0"/>
    <xf numFmtId="0" fontId="2" fillId="0" borderId="0" applyNumberFormat="0" applyFont="0" applyFill="0" applyBorder="0" applyAlignment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5">
    <xf numFmtId="0" fontId="0" fillId="0" borderId="0" xfId="0"/>
    <xf numFmtId="0" fontId="36" fillId="6" borderId="0" xfId="0" applyFont="1" applyFill="1"/>
    <xf numFmtId="169" fontId="3" fillId="6" borderId="0" xfId="0" applyNumberFormat="1" applyFont="1" applyFill="1" applyBorder="1" applyAlignment="1" applyProtection="1">
      <alignment vertical="center"/>
      <protection locked="0"/>
    </xf>
    <xf numFmtId="0" fontId="4" fillId="6" borderId="0" xfId="16" applyFont="1" applyFill="1"/>
    <xf numFmtId="0" fontId="6" fillId="6" borderId="0" xfId="16" applyFont="1" applyFill="1"/>
    <xf numFmtId="0" fontId="7" fillId="6" borderId="1" xfId="16" applyFont="1" applyFill="1" applyBorder="1"/>
    <xf numFmtId="0" fontId="7" fillId="6" borderId="0" xfId="16" applyFont="1" applyFill="1"/>
    <xf numFmtId="0" fontId="9" fillId="6" borderId="0" xfId="16" applyFont="1" applyFill="1"/>
    <xf numFmtId="0" fontId="10" fillId="6" borderId="0" xfId="16" applyFont="1" applyFill="1"/>
    <xf numFmtId="0" fontId="10" fillId="7" borderId="0" xfId="16" applyFont="1" applyFill="1"/>
    <xf numFmtId="0" fontId="8" fillId="7" borderId="0" xfId="16" applyFont="1" applyFill="1"/>
    <xf numFmtId="0" fontId="8" fillId="6" borderId="0" xfId="16" applyFont="1" applyFill="1"/>
    <xf numFmtId="0" fontId="37" fillId="8" borderId="0" xfId="16" applyFont="1" applyFill="1"/>
    <xf numFmtId="0" fontId="5" fillId="7" borderId="2" xfId="16" applyFont="1" applyFill="1" applyBorder="1"/>
    <xf numFmtId="0" fontId="37" fillId="8" borderId="0" xfId="16" applyFont="1" applyFill="1" applyAlignment="1">
      <alignment horizontal="center" vertical="center"/>
    </xf>
    <xf numFmtId="0" fontId="37" fillId="8" borderId="10" xfId="16" applyFont="1" applyFill="1" applyBorder="1" applyAlignment="1">
      <alignment horizontal="center" vertical="center" wrapText="1"/>
    </xf>
    <xf numFmtId="0" fontId="9" fillId="6" borderId="11" xfId="16" applyFont="1" applyFill="1" applyBorder="1"/>
    <xf numFmtId="0" fontId="37" fillId="8" borderId="10" xfId="16" applyFont="1" applyFill="1" applyBorder="1" applyAlignment="1">
      <alignment horizontal="center" vertical="center"/>
    </xf>
    <xf numFmtId="0" fontId="8" fillId="6" borderId="0" xfId="16" applyFont="1" applyFill="1" applyAlignment="1">
      <alignment horizontal="center"/>
    </xf>
    <xf numFmtId="0" fontId="7" fillId="9" borderId="0" xfId="16" applyFont="1" applyFill="1"/>
    <xf numFmtId="0" fontId="4" fillId="9" borderId="0" xfId="16" applyFont="1" applyFill="1"/>
    <xf numFmtId="0" fontId="5" fillId="6" borderId="0" xfId="16" applyFont="1" applyFill="1"/>
    <xf numFmtId="0" fontId="2" fillId="6" borderId="0" xfId="16" applyFont="1" applyFill="1"/>
    <xf numFmtId="0" fontId="7" fillId="6" borderId="2" xfId="16" applyFont="1" applyFill="1" applyBorder="1"/>
    <xf numFmtId="170" fontId="4" fillId="6" borderId="0" xfId="24" applyNumberFormat="1" applyFont="1" applyFill="1"/>
    <xf numFmtId="170" fontId="7" fillId="6" borderId="1" xfId="16" applyNumberFormat="1" applyFont="1" applyFill="1" applyBorder="1"/>
    <xf numFmtId="0" fontId="38" fillId="10" borderId="2" xfId="0" applyFont="1" applyFill="1" applyBorder="1" applyAlignment="1">
      <alignment horizontal="center"/>
    </xf>
    <xf numFmtId="0" fontId="38" fillId="10" borderId="2" xfId="16" applyFont="1" applyFill="1" applyBorder="1" applyAlignment="1">
      <alignment horizontal="center" vertical="center"/>
    </xf>
    <xf numFmtId="0" fontId="38" fillId="10" borderId="2" xfId="16" applyFont="1" applyFill="1" applyBorder="1" applyAlignment="1">
      <alignment horizontal="center" vertical="center" wrapText="1"/>
    </xf>
    <xf numFmtId="0" fontId="4" fillId="10" borderId="0" xfId="16" applyFont="1" applyFill="1"/>
    <xf numFmtId="0" fontId="39" fillId="6" borderId="0" xfId="16" applyFont="1" applyFill="1"/>
    <xf numFmtId="169" fontId="12" fillId="6" borderId="0" xfId="0" applyNumberFormat="1" applyFont="1" applyFill="1" applyBorder="1" applyAlignment="1" applyProtection="1">
      <alignment vertical="center"/>
      <protection locked="0"/>
    </xf>
    <xf numFmtId="171" fontId="4" fillId="6" borderId="0" xfId="4" applyNumberFormat="1" applyFont="1" applyFill="1"/>
    <xf numFmtId="171" fontId="7" fillId="6" borderId="1" xfId="4" applyNumberFormat="1" applyFont="1" applyFill="1" applyBorder="1"/>
    <xf numFmtId="0" fontId="9" fillId="6" borderId="0" xfId="16" applyFont="1" applyFill="1" applyBorder="1"/>
    <xf numFmtId="173" fontId="9" fillId="6" borderId="0" xfId="4" applyNumberFormat="1" applyFont="1" applyFill="1"/>
    <xf numFmtId="174" fontId="9" fillId="6" borderId="0" xfId="4" applyNumberFormat="1" applyFont="1" applyFill="1"/>
    <xf numFmtId="174" fontId="9" fillId="6" borderId="0" xfId="16" applyNumberFormat="1" applyFont="1" applyFill="1"/>
    <xf numFmtId="174" fontId="37" fillId="8" borderId="0" xfId="4" applyNumberFormat="1" applyFont="1" applyFill="1"/>
    <xf numFmtId="174" fontId="10" fillId="7" borderId="0" xfId="16" applyNumberFormat="1" applyFont="1" applyFill="1"/>
    <xf numFmtId="174" fontId="10" fillId="7" borderId="0" xfId="4" applyNumberFormat="1" applyFont="1" applyFill="1"/>
    <xf numFmtId="173" fontId="9" fillId="6" borderId="0" xfId="16" applyNumberFormat="1" applyFont="1" applyFill="1"/>
    <xf numFmtId="174" fontId="10" fillId="6" borderId="0" xfId="4" applyNumberFormat="1" applyFont="1" applyFill="1"/>
    <xf numFmtId="0" fontId="14" fillId="0" borderId="0" xfId="14" applyFont="1"/>
    <xf numFmtId="38" fontId="14" fillId="0" borderId="0" xfId="14" applyNumberFormat="1" applyFont="1"/>
    <xf numFmtId="175" fontId="14" fillId="0" borderId="0" xfId="14" applyNumberFormat="1" applyFont="1"/>
    <xf numFmtId="0" fontId="13" fillId="0" borderId="0" xfId="14" applyFont="1"/>
    <xf numFmtId="176" fontId="13" fillId="0" borderId="0" xfId="25" applyNumberFormat="1" applyFont="1" applyBorder="1" applyAlignment="1">
      <alignment vertical="center"/>
    </xf>
    <xf numFmtId="0" fontId="2" fillId="0" borderId="0" xfId="14"/>
    <xf numFmtId="0" fontId="15" fillId="0" borderId="0" xfId="14" applyFont="1" applyFill="1" applyBorder="1" applyAlignment="1">
      <alignment horizontal="left" vertical="center" indent="1"/>
    </xf>
    <xf numFmtId="177" fontId="15" fillId="0" borderId="0" xfId="14" applyNumberFormat="1" applyFont="1" applyFill="1" applyBorder="1" applyAlignment="1">
      <alignment vertical="center"/>
    </xf>
    <xf numFmtId="172" fontId="15" fillId="0" borderId="0" xfId="14" applyNumberFormat="1" applyFont="1" applyFill="1" applyBorder="1" applyAlignment="1">
      <alignment vertical="center"/>
    </xf>
    <xf numFmtId="178" fontId="15" fillId="0" borderId="0" xfId="25" applyNumberFormat="1" applyFont="1" applyFill="1" applyBorder="1" applyAlignment="1">
      <alignment vertical="center"/>
    </xf>
    <xf numFmtId="1" fontId="14" fillId="0" borderId="0" xfId="14" applyNumberFormat="1" applyFont="1"/>
    <xf numFmtId="0" fontId="17" fillId="0" borderId="12" xfId="19" applyFont="1" applyFill="1" applyBorder="1" applyAlignment="1">
      <alignment horizontal="left" vertical="center" indent="2"/>
    </xf>
    <xf numFmtId="177" fontId="14" fillId="0" borderId="0" xfId="14" applyNumberFormat="1" applyFont="1"/>
    <xf numFmtId="0" fontId="17" fillId="0" borderId="12" xfId="19" applyFont="1" applyFill="1" applyBorder="1" applyAlignment="1">
      <alignment horizontal="left" vertical="center" wrapText="1" indent="2"/>
    </xf>
    <xf numFmtId="0" fontId="17" fillId="0" borderId="12" xfId="14" applyFont="1" applyFill="1" applyBorder="1" applyAlignment="1">
      <alignment horizontal="left" vertical="center" wrapText="1" indent="2"/>
    </xf>
    <xf numFmtId="0" fontId="15" fillId="0" borderId="12" xfId="19" applyFont="1" applyFill="1" applyBorder="1" applyAlignment="1">
      <alignment horizontal="left" vertical="center" wrapText="1" indent="2"/>
    </xf>
    <xf numFmtId="0" fontId="17" fillId="0" borderId="0" xfId="14" applyFont="1" applyFill="1" applyBorder="1" applyAlignment="1">
      <alignment horizontal="left" vertical="center" indent="2"/>
    </xf>
    <xf numFmtId="177" fontId="17" fillId="0" borderId="0" xfId="14" applyNumberFormat="1" applyFont="1" applyFill="1" applyBorder="1" applyAlignment="1">
      <alignment vertical="center"/>
    </xf>
    <xf numFmtId="172" fontId="17" fillId="0" borderId="0" xfId="14" applyNumberFormat="1" applyFont="1" applyFill="1" applyBorder="1" applyAlignment="1">
      <alignment vertical="center"/>
    </xf>
    <xf numFmtId="0" fontId="14" fillId="0" borderId="0" xfId="14" applyFont="1" applyFill="1"/>
    <xf numFmtId="177" fontId="14" fillId="0" borderId="0" xfId="14" applyNumberFormat="1" applyFont="1" applyFill="1"/>
    <xf numFmtId="0" fontId="13" fillId="0" borderId="0" xfId="14" applyFont="1" applyFill="1" applyBorder="1" applyAlignment="1">
      <alignment horizontal="left" vertical="center" wrapText="1" indent="2"/>
    </xf>
    <xf numFmtId="177" fontId="13" fillId="0" borderId="0" xfId="14" applyNumberFormat="1" applyFont="1" applyFill="1" applyBorder="1" applyAlignment="1">
      <alignment vertical="center"/>
    </xf>
    <xf numFmtId="172" fontId="13" fillId="0" borderId="0" xfId="14" applyNumberFormat="1" applyFont="1" applyFill="1" applyBorder="1" applyAlignment="1">
      <alignment vertical="center"/>
    </xf>
    <xf numFmtId="179" fontId="13" fillId="0" borderId="0" xfId="25" applyNumberFormat="1" applyFont="1" applyFill="1" applyBorder="1" applyAlignment="1">
      <alignment vertical="center"/>
    </xf>
    <xf numFmtId="181" fontId="13" fillId="0" borderId="0" xfId="25" applyNumberFormat="1" applyFont="1" applyFill="1" applyBorder="1" applyAlignment="1">
      <alignment vertical="center"/>
    </xf>
    <xf numFmtId="182" fontId="13" fillId="0" borderId="0" xfId="25" applyNumberFormat="1" applyFont="1" applyFill="1" applyBorder="1" applyAlignment="1">
      <alignment vertical="center"/>
    </xf>
    <xf numFmtId="183" fontId="13" fillId="0" borderId="0" xfId="25" applyNumberFormat="1" applyFont="1" applyFill="1" applyBorder="1" applyAlignment="1">
      <alignment vertical="center"/>
    </xf>
    <xf numFmtId="184" fontId="13" fillId="0" borderId="0" xfId="25" applyNumberFormat="1" applyFont="1" applyFill="1" applyBorder="1" applyAlignment="1">
      <alignment vertical="center"/>
    </xf>
    <xf numFmtId="179" fontId="35" fillId="0" borderId="0" xfId="25" applyNumberFormat="1" applyFont="1"/>
    <xf numFmtId="0" fontId="13" fillId="0" borderId="3" xfId="14" applyFont="1" applyBorder="1" applyAlignment="1">
      <alignment horizontal="left" vertical="center" indent="1"/>
    </xf>
    <xf numFmtId="177" fontId="13" fillId="5" borderId="3" xfId="14" applyNumberFormat="1" applyFont="1" applyFill="1" applyBorder="1" applyAlignment="1">
      <alignment vertical="center"/>
    </xf>
    <xf numFmtId="172" fontId="13" fillId="4" borderId="4" xfId="14" applyNumberFormat="1" applyFont="1" applyFill="1" applyBorder="1" applyAlignment="1">
      <alignment vertical="center"/>
    </xf>
    <xf numFmtId="172" fontId="14" fillId="0" borderId="0" xfId="14" applyNumberFormat="1" applyFont="1"/>
    <xf numFmtId="0" fontId="18" fillId="3" borderId="0" xfId="14" applyFont="1" applyFill="1"/>
    <xf numFmtId="185" fontId="14" fillId="0" borderId="0" xfId="12" applyNumberFormat="1" applyFont="1"/>
    <xf numFmtId="10" fontId="14" fillId="0" borderId="0" xfId="25" applyNumberFormat="1" applyFont="1"/>
    <xf numFmtId="17" fontId="8" fillId="6" borderId="0" xfId="16" applyNumberFormat="1" applyFont="1" applyFill="1" applyAlignment="1">
      <alignment horizontal="center"/>
    </xf>
    <xf numFmtId="173" fontId="8" fillId="6" borderId="0" xfId="4" applyNumberFormat="1" applyFont="1" applyFill="1"/>
    <xf numFmtId="0" fontId="21" fillId="6" borderId="0" xfId="16" applyFont="1" applyFill="1"/>
    <xf numFmtId="171" fontId="4" fillId="6" borderId="0" xfId="16" applyNumberFormat="1" applyFont="1" applyFill="1"/>
    <xf numFmtId="9" fontId="4" fillId="6" borderId="0" xfId="24" applyFont="1" applyFill="1"/>
    <xf numFmtId="9" fontId="4" fillId="6" borderId="0" xfId="16" applyNumberFormat="1" applyFont="1" applyFill="1"/>
    <xf numFmtId="0" fontId="2" fillId="6" borderId="2" xfId="16" applyFont="1" applyFill="1" applyBorder="1"/>
    <xf numFmtId="0" fontId="4" fillId="6" borderId="2" xfId="16" applyFont="1" applyFill="1" applyBorder="1"/>
    <xf numFmtId="171" fontId="4" fillId="6" borderId="2" xfId="16" applyNumberFormat="1" applyFont="1" applyFill="1" applyBorder="1"/>
    <xf numFmtId="171" fontId="5" fillId="6" borderId="0" xfId="16" applyNumberFormat="1" applyFont="1" applyFill="1"/>
    <xf numFmtId="171" fontId="5" fillId="6" borderId="0" xfId="4" applyNumberFormat="1" applyFont="1" applyFill="1"/>
    <xf numFmtId="9" fontId="4" fillId="6" borderId="0" xfId="24" applyFont="1" applyFill="1" applyAlignment="1">
      <alignment horizontal="center"/>
    </xf>
    <xf numFmtId="9" fontId="4" fillId="6" borderId="0" xfId="16" applyNumberFormat="1" applyFont="1" applyFill="1" applyAlignment="1">
      <alignment horizontal="center"/>
    </xf>
    <xf numFmtId="0" fontId="2" fillId="6" borderId="0" xfId="21" applyFont="1" applyFill="1"/>
    <xf numFmtId="0" fontId="2" fillId="6" borderId="0" xfId="21" applyFont="1" applyFill="1" applyAlignment="1">
      <alignment vertical="center"/>
    </xf>
    <xf numFmtId="0" fontId="9" fillId="6" borderId="0" xfId="21" applyFont="1" applyFill="1"/>
    <xf numFmtId="0" fontId="2" fillId="6" borderId="0" xfId="21" applyFont="1" applyFill="1" applyBorder="1" applyAlignment="1">
      <alignment vertical="center"/>
    </xf>
    <xf numFmtId="0" fontId="9" fillId="11" borderId="0" xfId="0" applyFont="1" applyFill="1" applyBorder="1" applyAlignment="1">
      <alignment horizontal="left" vertical="center" indent="1"/>
    </xf>
    <xf numFmtId="0" fontId="14" fillId="0" borderId="0" xfId="14" applyFont="1" applyAlignment="1">
      <alignment horizontal="center"/>
    </xf>
    <xf numFmtId="173" fontId="9" fillId="6" borderId="0" xfId="4" applyNumberFormat="1" applyFont="1" applyFill="1" applyBorder="1"/>
    <xf numFmtId="171" fontId="9" fillId="6" borderId="0" xfId="4" applyNumberFormat="1" applyFont="1" applyFill="1"/>
    <xf numFmtId="170" fontId="9" fillId="6" borderId="0" xfId="24" applyNumberFormat="1" applyFont="1" applyFill="1"/>
    <xf numFmtId="0" fontId="9" fillId="6" borderId="13" xfId="16" applyFont="1" applyFill="1" applyBorder="1"/>
    <xf numFmtId="0" fontId="9" fillId="6" borderId="10" xfId="16" applyFont="1" applyFill="1" applyBorder="1"/>
    <xf numFmtId="0" fontId="9" fillId="6" borderId="0" xfId="21" applyFont="1" applyFill="1" applyAlignment="1">
      <alignment vertical="center"/>
    </xf>
    <xf numFmtId="0" fontId="9" fillId="11" borderId="0" xfId="0" applyFont="1" applyFill="1" applyBorder="1" applyAlignment="1">
      <alignment vertical="center"/>
    </xf>
    <xf numFmtId="0" fontId="9" fillId="11" borderId="0" xfId="0" applyFont="1" applyFill="1" applyBorder="1" applyAlignment="1">
      <alignment horizontal="center" vertical="center"/>
    </xf>
    <xf numFmtId="3" fontId="9" fillId="11" borderId="0" xfId="0" applyNumberFormat="1" applyFont="1" applyFill="1" applyBorder="1" applyAlignment="1">
      <alignment horizontal="right" vertical="center"/>
    </xf>
    <xf numFmtId="170" fontId="9" fillId="11" borderId="0" xfId="0" applyNumberFormat="1" applyFont="1" applyFill="1" applyBorder="1" applyAlignment="1">
      <alignment horizontal="right" vertical="center"/>
    </xf>
    <xf numFmtId="0" fontId="9" fillId="6" borderId="0" xfId="22" applyFont="1" applyFill="1" applyAlignment="1">
      <alignment vertical="center"/>
    </xf>
    <xf numFmtId="0" fontId="9" fillId="6" borderId="0" xfId="21" applyFont="1" applyFill="1" applyBorder="1"/>
    <xf numFmtId="0" fontId="9" fillId="6" borderId="0" xfId="16" applyFont="1" applyFill="1" applyBorder="1" applyAlignment="1">
      <alignment vertical="center"/>
    </xf>
    <xf numFmtId="0" fontId="25" fillId="0" borderId="0" xfId="21" applyFont="1"/>
    <xf numFmtId="0" fontId="14" fillId="0" borderId="0" xfId="14" applyFont="1" applyAlignment="1">
      <alignment horizontal="left"/>
    </xf>
    <xf numFmtId="0" fontId="23" fillId="0" borderId="0" xfId="14" applyFont="1" applyAlignment="1">
      <alignment horizontal="left"/>
    </xf>
    <xf numFmtId="0" fontId="9" fillId="0" borderId="0" xfId="21" applyFont="1" applyFill="1" applyBorder="1"/>
    <xf numFmtId="0" fontId="9" fillId="0" borderId="0" xfId="14" applyFont="1"/>
    <xf numFmtId="0" fontId="8" fillId="0" borderId="14" xfId="14" applyFont="1" applyFill="1" applyBorder="1" applyAlignment="1">
      <alignment horizontal="left" vertical="center" indent="1"/>
    </xf>
    <xf numFmtId="0" fontId="9" fillId="0" borderId="15" xfId="14" applyFont="1" applyFill="1" applyBorder="1" applyAlignment="1">
      <alignment horizontal="left" vertical="center" indent="3"/>
    </xf>
    <xf numFmtId="0" fontId="9" fillId="0" borderId="15" xfId="14" applyFont="1" applyFill="1" applyBorder="1" applyAlignment="1">
      <alignment horizontal="left" vertical="center" indent="1"/>
    </xf>
    <xf numFmtId="0" fontId="9" fillId="0" borderId="0" xfId="14" applyFont="1" applyFill="1" applyBorder="1" applyAlignment="1">
      <alignment horizontal="left" vertical="center" indent="1"/>
    </xf>
    <xf numFmtId="172" fontId="9" fillId="0" borderId="0" xfId="14" applyNumberFormat="1" applyFont="1" applyFill="1" applyBorder="1" applyAlignment="1">
      <alignment vertical="center"/>
    </xf>
    <xf numFmtId="0" fontId="9" fillId="0" borderId="14" xfId="14" applyFont="1" applyFill="1" applyBorder="1" applyAlignment="1">
      <alignment horizontal="left" vertical="center" indent="1"/>
    </xf>
    <xf numFmtId="0" fontId="9" fillId="0" borderId="16" xfId="14" applyFont="1" applyFill="1" applyBorder="1" applyAlignment="1">
      <alignment horizontal="left" vertical="center" indent="3"/>
    </xf>
    <xf numFmtId="0" fontId="9" fillId="0" borderId="14" xfId="14" applyFont="1" applyFill="1" applyBorder="1" applyAlignment="1">
      <alignment horizontal="left" vertical="center" wrapText="1" indent="1"/>
    </xf>
    <xf numFmtId="0" fontId="9" fillId="0" borderId="16" xfId="14" applyFont="1" applyFill="1" applyBorder="1"/>
    <xf numFmtId="0" fontId="10" fillId="0" borderId="0" xfId="16" applyFont="1" applyFill="1"/>
    <xf numFmtId="0" fontId="9" fillId="0" borderId="0" xfId="16" applyFont="1" applyFill="1"/>
    <xf numFmtId="169" fontId="12" fillId="0" borderId="0" xfId="0" applyNumberFormat="1" applyFont="1" applyFill="1" applyBorder="1" applyAlignment="1" applyProtection="1">
      <alignment vertical="center"/>
      <protection locked="0"/>
    </xf>
    <xf numFmtId="0" fontId="27" fillId="6" borderId="0" xfId="16" applyFont="1" applyFill="1"/>
    <xf numFmtId="0" fontId="28" fillId="12" borderId="0" xfId="16" applyFont="1" applyFill="1" applyBorder="1"/>
    <xf numFmtId="0" fontId="27" fillId="13" borderId="0" xfId="16" applyFont="1" applyFill="1" applyBorder="1"/>
    <xf numFmtId="0" fontId="11" fillId="6" borderId="0" xfId="16" applyFont="1" applyFill="1"/>
    <xf numFmtId="0" fontId="17" fillId="6" borderId="0" xfId="16" applyFont="1" applyFill="1"/>
    <xf numFmtId="0" fontId="10" fillId="13" borderId="0" xfId="16" applyFont="1" applyFill="1" applyBorder="1"/>
    <xf numFmtId="0" fontId="9" fillId="13" borderId="0" xfId="16" applyFont="1" applyFill="1" applyBorder="1"/>
    <xf numFmtId="179" fontId="27" fillId="0" borderId="0" xfId="25" applyNumberFormat="1" applyFont="1" applyFill="1" applyBorder="1" applyAlignment="1">
      <alignment horizontal="right" vertical="center"/>
    </xf>
    <xf numFmtId="0" fontId="10" fillId="0" borderId="0" xfId="16" applyFont="1" applyFill="1" applyBorder="1"/>
    <xf numFmtId="171" fontId="9" fillId="13" borderId="0" xfId="4" applyNumberFormat="1" applyFont="1" applyFill="1" applyBorder="1"/>
    <xf numFmtId="170" fontId="9" fillId="13" borderId="0" xfId="24" applyNumberFormat="1" applyFont="1" applyFill="1" applyBorder="1"/>
    <xf numFmtId="167" fontId="9" fillId="13" borderId="0" xfId="16" applyNumberFormat="1" applyFont="1" applyFill="1" applyBorder="1"/>
    <xf numFmtId="170" fontId="9" fillId="13" borderId="0" xfId="16" applyNumberFormat="1" applyFont="1" applyFill="1" applyBorder="1"/>
    <xf numFmtId="0" fontId="9" fillId="6" borderId="0" xfId="16" applyFont="1" applyFill="1" applyAlignment="1">
      <alignment horizontal="center"/>
    </xf>
    <xf numFmtId="0" fontId="9" fillId="0" borderId="0" xfId="14" applyFont="1" applyFill="1" applyBorder="1"/>
    <xf numFmtId="172" fontId="9" fillId="0" borderId="17" xfId="14" applyNumberFormat="1" applyFont="1" applyFill="1" applyBorder="1" applyAlignment="1">
      <alignment vertical="center"/>
    </xf>
    <xf numFmtId="172" fontId="9" fillId="0" borderId="18" xfId="14" applyNumberFormat="1" applyFont="1" applyFill="1" applyBorder="1" applyAlignment="1">
      <alignment vertical="center"/>
    </xf>
    <xf numFmtId="172" fontId="8" fillId="0" borderId="17" xfId="14" applyNumberFormat="1" applyFont="1" applyFill="1" applyBorder="1" applyAlignment="1">
      <alignment vertical="center"/>
    </xf>
    <xf numFmtId="9" fontId="9" fillId="0" borderId="19" xfId="26" applyFont="1" applyFill="1" applyBorder="1" applyAlignment="1">
      <alignment horizontal="right" vertical="center"/>
    </xf>
    <xf numFmtId="9" fontId="9" fillId="0" borderId="19" xfId="26" applyFont="1" applyFill="1" applyBorder="1" applyAlignment="1">
      <alignment vertical="center"/>
    </xf>
    <xf numFmtId="0" fontId="9" fillId="0" borderId="19" xfId="14" applyFont="1" applyFill="1" applyBorder="1"/>
    <xf numFmtId="0" fontId="9" fillId="6" borderId="0" xfId="16" applyFont="1" applyFill="1" applyAlignment="1">
      <alignment horizontal="right"/>
    </xf>
    <xf numFmtId="173" fontId="9" fillId="6" borderId="0" xfId="16" applyNumberFormat="1" applyFont="1" applyFill="1" applyAlignment="1">
      <alignment horizontal="right"/>
    </xf>
    <xf numFmtId="173" fontId="8" fillId="0" borderId="0" xfId="16" applyNumberFormat="1" applyFont="1" applyFill="1" applyAlignment="1">
      <alignment horizontal="right"/>
    </xf>
    <xf numFmtId="0" fontId="9" fillId="0" borderId="0" xfId="16" applyFont="1" applyFill="1" applyAlignment="1">
      <alignment horizontal="right"/>
    </xf>
    <xf numFmtId="173" fontId="11" fillId="6" borderId="0" xfId="16" applyNumberFormat="1" applyFont="1" applyFill="1" applyAlignment="1">
      <alignment horizontal="right"/>
    </xf>
    <xf numFmtId="177" fontId="9" fillId="14" borderId="0" xfId="0" applyNumberFormat="1" applyFont="1" applyFill="1" applyBorder="1" applyAlignment="1">
      <alignment vertical="center"/>
    </xf>
    <xf numFmtId="170" fontId="9" fillId="14" borderId="0" xfId="24" applyNumberFormat="1" applyFont="1" applyFill="1" applyBorder="1" applyAlignment="1">
      <alignment vertical="center"/>
    </xf>
    <xf numFmtId="0" fontId="8" fillId="13" borderId="0" xfId="16" applyFont="1" applyFill="1" applyBorder="1"/>
    <xf numFmtId="173" fontId="9" fillId="13" borderId="0" xfId="4" applyNumberFormat="1" applyFont="1" applyFill="1" applyBorder="1"/>
    <xf numFmtId="173" fontId="8" fillId="13" borderId="0" xfId="4" applyNumberFormat="1" applyFont="1" applyFill="1" applyBorder="1"/>
    <xf numFmtId="17" fontId="8" fillId="13" borderId="0" xfId="16" applyNumberFormat="1" applyFont="1" applyFill="1" applyBorder="1" applyAlignment="1">
      <alignment horizontal="center"/>
    </xf>
    <xf numFmtId="173" fontId="9" fillId="13" borderId="0" xfId="16" applyNumberFormat="1" applyFont="1" applyFill="1" applyBorder="1"/>
    <xf numFmtId="177" fontId="17" fillId="0" borderId="20" xfId="19" applyNumberFormat="1" applyFont="1" applyFill="1" applyBorder="1" applyAlignment="1">
      <alignment vertical="center"/>
    </xf>
    <xf numFmtId="177" fontId="17" fillId="13" borderId="20" xfId="19" applyNumberFormat="1" applyFont="1" applyFill="1" applyBorder="1" applyAlignment="1">
      <alignment vertical="center"/>
    </xf>
    <xf numFmtId="177" fontId="17" fillId="0" borderId="20" xfId="14" applyNumberFormat="1" applyFont="1" applyFill="1" applyBorder="1" applyAlignment="1">
      <alignment vertical="center"/>
    </xf>
    <xf numFmtId="172" fontId="17" fillId="0" borderId="20" xfId="14" applyNumberFormat="1" applyFont="1" applyFill="1" applyBorder="1" applyAlignment="1">
      <alignment vertical="center"/>
    </xf>
    <xf numFmtId="177" fontId="15" fillId="13" borderId="20" xfId="19" applyNumberFormat="1" applyFont="1" applyFill="1" applyBorder="1" applyAlignment="1">
      <alignment vertical="center"/>
    </xf>
    <xf numFmtId="169" fontId="29" fillId="6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/>
    <xf numFmtId="0" fontId="37" fillId="6" borderId="0" xfId="16" applyFont="1" applyFill="1" applyBorder="1" applyAlignment="1">
      <alignment horizontal="center"/>
    </xf>
    <xf numFmtId="190" fontId="37" fillId="6" borderId="0" xfId="24" applyNumberFormat="1" applyFont="1" applyFill="1" applyBorder="1" applyAlignment="1">
      <alignment horizontal="center" vertical="center"/>
    </xf>
    <xf numFmtId="0" fontId="9" fillId="0" borderId="21" xfId="22" applyFont="1" applyFill="1" applyBorder="1" applyAlignment="1">
      <alignment horizontal="left" indent="1"/>
    </xf>
    <xf numFmtId="9" fontId="9" fillId="0" borderId="21" xfId="22" applyNumberFormat="1" applyFont="1" applyFill="1" applyBorder="1" applyAlignment="1">
      <alignment horizontal="center"/>
    </xf>
    <xf numFmtId="191" fontId="12" fillId="0" borderId="0" xfId="4" applyNumberFormat="1" applyFont="1" applyFill="1" applyBorder="1" applyAlignment="1" applyProtection="1">
      <alignment vertical="center"/>
      <protection locked="0"/>
    </xf>
    <xf numFmtId="191" fontId="12" fillId="6" borderId="0" xfId="4" applyNumberFormat="1" applyFont="1" applyFill="1" applyBorder="1" applyAlignment="1" applyProtection="1">
      <alignment vertical="center"/>
      <protection locked="0"/>
    </xf>
    <xf numFmtId="191" fontId="9" fillId="6" borderId="0" xfId="4" applyNumberFormat="1" applyFont="1" applyFill="1"/>
    <xf numFmtId="17" fontId="37" fillId="15" borderId="0" xfId="16" quotePrefix="1" applyNumberFormat="1" applyFont="1" applyFill="1" applyBorder="1" applyAlignment="1">
      <alignment horizontal="center" vertical="center"/>
    </xf>
    <xf numFmtId="171" fontId="40" fillId="16" borderId="0" xfId="4" applyNumberFormat="1" applyFont="1" applyFill="1" applyBorder="1" applyAlignment="1">
      <alignment horizontal="center" vertical="center"/>
    </xf>
    <xf numFmtId="0" fontId="37" fillId="15" borderId="0" xfId="0" applyFont="1" applyFill="1" applyBorder="1" applyAlignment="1">
      <alignment horizontal="left" vertical="center" indent="1"/>
    </xf>
    <xf numFmtId="177" fontId="40" fillId="16" borderId="0" xfId="0" applyNumberFormat="1" applyFont="1" applyFill="1" applyBorder="1" applyAlignment="1">
      <alignment vertical="center"/>
    </xf>
    <xf numFmtId="170" fontId="40" fillId="16" borderId="0" xfId="24" applyNumberFormat="1" applyFont="1" applyFill="1" applyBorder="1" applyAlignment="1">
      <alignment vertical="center"/>
    </xf>
    <xf numFmtId="0" fontId="9" fillId="16" borderId="0" xfId="14" applyFont="1" applyFill="1" applyBorder="1" applyAlignment="1">
      <alignment vertical="center"/>
    </xf>
    <xf numFmtId="0" fontId="9" fillId="16" borderId="0" xfId="14" applyFont="1" applyFill="1" applyBorder="1"/>
    <xf numFmtId="0" fontId="37" fillId="15" borderId="22" xfId="14" applyFont="1" applyFill="1" applyBorder="1" applyAlignment="1">
      <alignment horizontal="left" vertical="center" indent="1"/>
    </xf>
    <xf numFmtId="177" fontId="40" fillId="16" borderId="23" xfId="14" applyNumberFormat="1" applyFont="1" applyFill="1" applyBorder="1" applyAlignment="1">
      <alignment vertical="center"/>
    </xf>
    <xf numFmtId="0" fontId="41" fillId="15" borderId="22" xfId="16" applyFont="1" applyFill="1" applyBorder="1" applyAlignment="1">
      <alignment horizontal="left" vertical="center"/>
    </xf>
    <xf numFmtId="0" fontId="41" fillId="15" borderId="22" xfId="19" applyFont="1" applyFill="1" applyBorder="1" applyAlignment="1">
      <alignment horizontal="left" vertical="center" indent="1"/>
    </xf>
    <xf numFmtId="180" fontId="42" fillId="16" borderId="23" xfId="11" applyNumberFormat="1" applyFont="1" applyFill="1" applyBorder="1" applyAlignment="1">
      <alignment vertical="center"/>
    </xf>
    <xf numFmtId="0" fontId="37" fillId="15" borderId="0" xfId="16" applyFont="1" applyFill="1" applyBorder="1" applyAlignment="1">
      <alignment horizontal="center"/>
    </xf>
    <xf numFmtId="0" fontId="37" fillId="15" borderId="0" xfId="16" applyFont="1" applyFill="1"/>
    <xf numFmtId="173" fontId="40" fillId="16" borderId="0" xfId="4" applyNumberFormat="1" applyFont="1" applyFill="1" applyBorder="1"/>
    <xf numFmtId="0" fontId="40" fillId="16" borderId="0" xfId="16" applyFont="1" applyFill="1" applyBorder="1"/>
    <xf numFmtId="173" fontId="39" fillId="15" borderId="0" xfId="4" applyNumberFormat="1" applyFont="1" applyFill="1"/>
    <xf numFmtId="0" fontId="9" fillId="15" borderId="0" xfId="16" applyFont="1" applyFill="1"/>
    <xf numFmtId="173" fontId="43" fillId="15" borderId="0" xfId="4" applyNumberFormat="1" applyFont="1" applyFill="1"/>
    <xf numFmtId="0" fontId="8" fillId="17" borderId="0" xfId="16" applyFont="1" applyFill="1"/>
    <xf numFmtId="173" fontId="8" fillId="12" borderId="0" xfId="4" applyNumberFormat="1" applyFont="1" applyFill="1" applyBorder="1"/>
    <xf numFmtId="0" fontId="10" fillId="17" borderId="0" xfId="16" applyFont="1" applyFill="1"/>
    <xf numFmtId="173" fontId="10" fillId="12" borderId="0" xfId="4" applyNumberFormat="1" applyFont="1" applyFill="1" applyBorder="1"/>
    <xf numFmtId="0" fontId="8" fillId="12" borderId="0" xfId="16" applyFont="1" applyFill="1" applyBorder="1"/>
    <xf numFmtId="0" fontId="37" fillId="15" borderId="0" xfId="16" applyFont="1" applyFill="1" applyAlignment="1">
      <alignment horizontal="center" vertical="center"/>
    </xf>
    <xf numFmtId="0" fontId="37" fillId="15" borderId="10" xfId="16" applyFont="1" applyFill="1" applyBorder="1" applyAlignment="1">
      <alignment horizontal="center" vertical="center"/>
    </xf>
    <xf numFmtId="0" fontId="37" fillId="15" borderId="10" xfId="16" applyFont="1" applyFill="1" applyBorder="1" applyAlignment="1">
      <alignment horizontal="center" vertical="center" wrapText="1"/>
    </xf>
    <xf numFmtId="0" fontId="39" fillId="15" borderId="0" xfId="16" applyFont="1" applyFill="1"/>
    <xf numFmtId="173" fontId="40" fillId="16" borderId="0" xfId="16" applyNumberFormat="1" applyFont="1" applyFill="1" applyBorder="1"/>
    <xf numFmtId="173" fontId="37" fillId="15" borderId="0" xfId="16" applyNumberFormat="1" applyFont="1" applyFill="1"/>
    <xf numFmtId="0" fontId="10" fillId="12" borderId="0" xfId="16" applyFont="1" applyFill="1" applyBorder="1"/>
    <xf numFmtId="0" fontId="9" fillId="17" borderId="0" xfId="16" applyFont="1" applyFill="1"/>
    <xf numFmtId="173" fontId="8" fillId="12" borderId="0" xfId="16" applyNumberFormat="1" applyFont="1" applyFill="1" applyBorder="1"/>
    <xf numFmtId="169" fontId="37" fillId="15" borderId="0" xfId="0" applyNumberFormat="1" applyFont="1" applyFill="1" applyBorder="1" applyAlignment="1" applyProtection="1">
      <alignment vertical="center"/>
      <protection locked="0"/>
    </xf>
    <xf numFmtId="0" fontId="37" fillId="15" borderId="0" xfId="16" applyFont="1" applyFill="1" applyAlignment="1">
      <alignment horizontal="left" vertical="center"/>
    </xf>
    <xf numFmtId="0" fontId="37" fillId="15" borderId="0" xfId="16" applyFont="1" applyFill="1" applyBorder="1" applyAlignment="1">
      <alignment horizontal="left" vertical="center" wrapText="1"/>
    </xf>
    <xf numFmtId="0" fontId="37" fillId="15" borderId="0" xfId="16" applyFont="1" applyFill="1" applyBorder="1" applyAlignment="1">
      <alignment horizontal="center" vertical="center" wrapText="1"/>
    </xf>
    <xf numFmtId="0" fontId="37" fillId="15" borderId="0" xfId="16" applyFont="1" applyFill="1" applyAlignment="1">
      <alignment horizontal="center" vertical="center"/>
    </xf>
    <xf numFmtId="0" fontId="39" fillId="15" borderId="0" xfId="16" applyFont="1" applyFill="1" applyBorder="1"/>
    <xf numFmtId="0" fontId="37" fillId="15" borderId="13" xfId="16" applyFont="1" applyFill="1" applyBorder="1" applyAlignment="1">
      <alignment horizontal="center"/>
    </xf>
    <xf numFmtId="17" fontId="37" fillId="15" borderId="0" xfId="16" quotePrefix="1" applyNumberFormat="1" applyFont="1" applyFill="1" applyAlignment="1">
      <alignment horizontal="center" vertical="center"/>
    </xf>
    <xf numFmtId="0" fontId="9" fillId="6" borderId="0" xfId="16" applyFont="1" applyFill="1" applyAlignment="1">
      <alignment vertical="center"/>
    </xf>
    <xf numFmtId="0" fontId="8" fillId="6" borderId="0" xfId="16" quotePrefix="1" applyFont="1" applyFill="1" applyAlignment="1">
      <alignment horizontal="center" vertical="center"/>
    </xf>
    <xf numFmtId="0" fontId="37" fillId="6" borderId="0" xfId="16" quotePrefix="1" applyFont="1" applyFill="1" applyAlignment="1">
      <alignment horizontal="center" vertical="center"/>
    </xf>
    <xf numFmtId="0" fontId="8" fillId="6" borderId="0" xfId="16" applyFont="1" applyFill="1" applyBorder="1" applyAlignment="1">
      <alignment horizontal="center" wrapText="1"/>
    </xf>
    <xf numFmtId="0" fontId="8" fillId="6" borderId="0" xfId="16" applyFont="1" applyFill="1" applyBorder="1" applyAlignment="1">
      <alignment horizontal="center"/>
    </xf>
    <xf numFmtId="170" fontId="9" fillId="18" borderId="0" xfId="16" applyNumberFormat="1" applyFont="1" applyFill="1" applyBorder="1"/>
    <xf numFmtId="170" fontId="9" fillId="18" borderId="11" xfId="16" applyNumberFormat="1" applyFont="1" applyFill="1" applyBorder="1"/>
    <xf numFmtId="179" fontId="9" fillId="18" borderId="0" xfId="16" applyNumberFormat="1" applyFont="1" applyFill="1" applyBorder="1"/>
    <xf numFmtId="0" fontId="8" fillId="19" borderId="0" xfId="16" applyFont="1" applyFill="1"/>
    <xf numFmtId="0" fontId="9" fillId="19" borderId="0" xfId="16" applyFont="1" applyFill="1"/>
    <xf numFmtId="0" fontId="9" fillId="19" borderId="0" xfId="16" applyFont="1" applyFill="1" applyAlignment="1">
      <alignment horizontal="center"/>
    </xf>
    <xf numFmtId="0" fontId="9" fillId="19" borderId="11" xfId="16" applyFont="1" applyFill="1" applyBorder="1"/>
    <xf numFmtId="0" fontId="9" fillId="19" borderId="11" xfId="16" applyFont="1" applyFill="1" applyBorder="1" applyAlignment="1">
      <alignment horizontal="center"/>
    </xf>
    <xf numFmtId="0" fontId="8" fillId="20" borderId="0" xfId="16" applyFont="1" applyFill="1"/>
    <xf numFmtId="0" fontId="9" fillId="20" borderId="0" xfId="16" applyFont="1" applyFill="1"/>
    <xf numFmtId="0" fontId="9" fillId="20" borderId="0" xfId="16" applyFont="1" applyFill="1" applyAlignment="1">
      <alignment horizontal="center"/>
    </xf>
    <xf numFmtId="170" fontId="9" fillId="21" borderId="0" xfId="24" applyNumberFormat="1" applyFont="1" applyFill="1" applyBorder="1"/>
    <xf numFmtId="0" fontId="9" fillId="20" borderId="11" xfId="16" applyFont="1" applyFill="1" applyBorder="1"/>
    <xf numFmtId="0" fontId="9" fillId="20" borderId="11" xfId="16" applyFont="1" applyFill="1" applyBorder="1" applyAlignment="1">
      <alignment horizontal="center"/>
    </xf>
    <xf numFmtId="167" fontId="9" fillId="21" borderId="11" xfId="16" applyNumberFormat="1" applyFont="1" applyFill="1" applyBorder="1"/>
    <xf numFmtId="2" fontId="9" fillId="21" borderId="0" xfId="16" applyNumberFormat="1" applyFont="1" applyFill="1" applyBorder="1"/>
    <xf numFmtId="189" fontId="9" fillId="21" borderId="0" xfId="16" applyNumberFormat="1" applyFont="1" applyFill="1" applyBorder="1"/>
    <xf numFmtId="0" fontId="8" fillId="22" borderId="0" xfId="16" applyFont="1" applyFill="1"/>
    <xf numFmtId="0" fontId="9" fillId="22" borderId="0" xfId="16" applyFont="1" applyFill="1"/>
    <xf numFmtId="0" fontId="9" fillId="22" borderId="0" xfId="16" applyFont="1" applyFill="1" applyAlignment="1">
      <alignment horizontal="center"/>
    </xf>
    <xf numFmtId="2" fontId="9" fillId="23" borderId="0" xfId="16" applyNumberFormat="1" applyFont="1" applyFill="1" applyBorder="1"/>
    <xf numFmtId="0" fontId="9" fillId="22" borderId="11" xfId="16" applyFont="1" applyFill="1" applyBorder="1"/>
    <xf numFmtId="0" fontId="9" fillId="22" borderId="11" xfId="16" applyFont="1" applyFill="1" applyBorder="1" applyAlignment="1">
      <alignment horizontal="center"/>
    </xf>
    <xf numFmtId="170" fontId="40" fillId="16" borderId="0" xfId="16" applyNumberFormat="1" applyFont="1" applyFill="1" applyBorder="1" applyAlignment="1">
      <alignment horizontal="right" vertical="center"/>
    </xf>
    <xf numFmtId="0" fontId="37" fillId="15" borderId="0" xfId="16" applyFont="1" applyFill="1" applyBorder="1" applyAlignment="1">
      <alignment horizontal="center" vertical="center" wrapText="1"/>
    </xf>
    <xf numFmtId="49" fontId="37" fillId="15" borderId="0" xfId="16" quotePrefix="1" applyNumberFormat="1" applyFont="1" applyFill="1" applyBorder="1" applyAlignment="1">
      <alignment horizontal="center" vertical="center"/>
    </xf>
    <xf numFmtId="177" fontId="15" fillId="0" borderId="20" xfId="25" applyNumberFormat="1" applyFont="1" applyFill="1" applyBorder="1" applyAlignment="1">
      <alignment vertical="center"/>
    </xf>
    <xf numFmtId="179" fontId="15" fillId="0" borderId="20" xfId="24" applyNumberFormat="1" applyFont="1" applyFill="1" applyBorder="1" applyAlignment="1">
      <alignment vertical="center"/>
    </xf>
    <xf numFmtId="179" fontId="15" fillId="0" borderId="24" xfId="24" applyNumberFormat="1" applyFont="1" applyFill="1" applyBorder="1" applyAlignment="1">
      <alignment vertical="center"/>
    </xf>
    <xf numFmtId="179" fontId="42" fillId="16" borderId="23" xfId="24" applyNumberFormat="1" applyFont="1" applyFill="1" applyBorder="1" applyAlignment="1">
      <alignment vertical="center"/>
    </xf>
    <xf numFmtId="179" fontId="8" fillId="12" borderId="0" xfId="4" applyNumberFormat="1" applyFont="1" applyFill="1" applyBorder="1"/>
    <xf numFmtId="179" fontId="9" fillId="13" borderId="0" xfId="4" applyNumberFormat="1" applyFont="1" applyFill="1" applyBorder="1"/>
    <xf numFmtId="179" fontId="40" fillId="16" borderId="0" xfId="4" applyNumberFormat="1" applyFont="1" applyFill="1" applyBorder="1"/>
    <xf numFmtId="179" fontId="0" fillId="0" borderId="0" xfId="0" applyNumberFormat="1"/>
    <xf numFmtId="179" fontId="9" fillId="6" borderId="0" xfId="4" applyNumberFormat="1" applyFont="1" applyFill="1"/>
    <xf numFmtId="179" fontId="10" fillId="12" borderId="0" xfId="4" applyNumberFormat="1" applyFont="1" applyFill="1" applyBorder="1"/>
    <xf numFmtId="179" fontId="39" fillId="15" borderId="0" xfId="4" applyNumberFormat="1" applyFont="1" applyFill="1"/>
    <xf numFmtId="179" fontId="43" fillId="15" borderId="0" xfId="4" applyNumberFormat="1" applyFont="1" applyFill="1"/>
    <xf numFmtId="179" fontId="9" fillId="0" borderId="0" xfId="25" applyNumberFormat="1" applyFont="1" applyFill="1" applyBorder="1" applyAlignment="1">
      <alignment vertical="center"/>
    </xf>
    <xf numFmtId="173" fontId="9" fillId="13" borderId="0" xfId="16" applyNumberFormat="1" applyFont="1" applyFill="1" applyBorder="1" applyAlignment="1">
      <alignment horizontal="right"/>
    </xf>
    <xf numFmtId="0" fontId="9" fillId="13" borderId="0" xfId="16" applyFont="1" applyFill="1" applyBorder="1" applyAlignment="1">
      <alignment horizontal="right"/>
    </xf>
    <xf numFmtId="173" fontId="8" fillId="7" borderId="0" xfId="16" applyNumberFormat="1" applyFont="1" applyFill="1"/>
    <xf numFmtId="17" fontId="37" fillId="15" borderId="13" xfId="16" quotePrefix="1" applyNumberFormat="1" applyFont="1" applyFill="1" applyBorder="1" applyAlignment="1">
      <alignment horizontal="center"/>
    </xf>
    <xf numFmtId="49" fontId="37" fillId="15" borderId="13" xfId="16" quotePrefix="1" applyNumberFormat="1" applyFont="1" applyFill="1" applyBorder="1" applyAlignment="1">
      <alignment horizontal="center"/>
    </xf>
    <xf numFmtId="179" fontId="37" fillId="15" borderId="0" xfId="0" applyNumberFormat="1" applyFont="1" applyFill="1" applyBorder="1" applyAlignment="1" applyProtection="1">
      <alignment vertical="center"/>
      <protection locked="0"/>
    </xf>
    <xf numFmtId="179" fontId="30" fillId="0" borderId="0" xfId="25" applyNumberFormat="1" applyFont="1" applyFill="1" applyBorder="1" applyAlignment="1">
      <alignment horizontal="right" vertical="center"/>
    </xf>
    <xf numFmtId="0" fontId="9" fillId="6" borderId="0" xfId="16" applyFont="1" applyFill="1" applyAlignment="1"/>
    <xf numFmtId="179" fontId="30" fillId="0" borderId="0" xfId="25" applyNumberFormat="1" applyFont="1" applyFill="1" applyBorder="1" applyAlignment="1">
      <alignment vertical="center"/>
    </xf>
    <xf numFmtId="0" fontId="8" fillId="6" borderId="0" xfId="16" applyFont="1" applyFill="1" applyAlignment="1"/>
    <xf numFmtId="169" fontId="31" fillId="6" borderId="0" xfId="0" applyNumberFormat="1" applyFont="1" applyFill="1" applyBorder="1" applyAlignment="1" applyProtection="1">
      <alignment vertical="center"/>
      <protection locked="0"/>
    </xf>
    <xf numFmtId="0" fontId="30" fillId="6" borderId="0" xfId="16" applyFont="1" applyFill="1"/>
    <xf numFmtId="3" fontId="9" fillId="23" borderId="11" xfId="4" applyNumberFormat="1" applyFont="1" applyFill="1" applyBorder="1"/>
    <xf numFmtId="17" fontId="37" fillId="15" borderId="0" xfId="16" quotePrefix="1" applyNumberFormat="1" applyFont="1" applyFill="1" applyBorder="1" applyAlignment="1">
      <alignment horizontal="center" vertical="center" wrapText="1"/>
    </xf>
    <xf numFmtId="192" fontId="40" fillId="16" borderId="23" xfId="14" applyNumberFormat="1" applyFont="1" applyFill="1" applyBorder="1" applyAlignment="1">
      <alignment vertical="center"/>
    </xf>
    <xf numFmtId="177" fontId="17" fillId="0" borderId="20" xfId="25" applyNumberFormat="1" applyFont="1" applyFill="1" applyBorder="1" applyAlignment="1">
      <alignment vertical="center"/>
    </xf>
    <xf numFmtId="179" fontId="17" fillId="0" borderId="20" xfId="24" applyNumberFormat="1" applyFont="1" applyFill="1" applyBorder="1" applyAlignment="1">
      <alignment vertical="center"/>
    </xf>
    <xf numFmtId="179" fontId="17" fillId="0" borderId="20" xfId="24" applyNumberFormat="1" applyFont="1" applyFill="1" applyBorder="1" applyAlignment="1">
      <alignment horizontal="right" vertical="center"/>
    </xf>
    <xf numFmtId="17" fontId="41" fillId="15" borderId="0" xfId="16" quotePrefix="1" applyNumberFormat="1" applyFont="1" applyFill="1" applyBorder="1" applyAlignment="1">
      <alignment horizontal="center" vertical="center"/>
    </xf>
    <xf numFmtId="0" fontId="15" fillId="3" borderId="0" xfId="0" applyFont="1" applyFill="1"/>
    <xf numFmtId="0" fontId="32" fillId="3" borderId="0" xfId="0" applyFont="1" applyFill="1"/>
    <xf numFmtId="0" fontId="44" fillId="0" borderId="0" xfId="0" applyFont="1"/>
    <xf numFmtId="0" fontId="45" fillId="15" borderId="0" xfId="0" applyFont="1" applyFill="1" applyBorder="1"/>
    <xf numFmtId="193" fontId="15" fillId="24" borderId="25" xfId="4" applyNumberFormat="1" applyFont="1" applyFill="1" applyBorder="1"/>
    <xf numFmtId="193" fontId="15" fillId="24" borderId="25" xfId="4" applyNumberFormat="1" applyFont="1" applyFill="1" applyBorder="1" applyAlignment="1">
      <alignment horizontal="right" vertical="center"/>
    </xf>
    <xf numFmtId="193" fontId="17" fillId="3" borderId="0" xfId="4" applyNumberFormat="1" applyFont="1" applyFill="1" applyBorder="1"/>
    <xf numFmtId="193" fontId="17" fillId="3" borderId="0" xfId="4" applyNumberFormat="1" applyFont="1" applyFill="1" applyBorder="1" applyAlignment="1">
      <alignment horizontal="right" vertical="center"/>
    </xf>
    <xf numFmtId="193" fontId="17" fillId="0" borderId="0" xfId="4" applyNumberFormat="1" applyFont="1" applyFill="1" applyBorder="1"/>
    <xf numFmtId="193" fontId="15" fillId="25" borderId="25" xfId="4" applyNumberFormat="1" applyFont="1" applyFill="1" applyBorder="1"/>
    <xf numFmtId="193" fontId="15" fillId="25" borderId="25" xfId="4" applyNumberFormat="1" applyFont="1" applyFill="1" applyBorder="1" applyAlignment="1">
      <alignment horizontal="right" vertical="center"/>
    </xf>
    <xf numFmtId="193" fontId="17" fillId="3" borderId="6" xfId="4" applyNumberFormat="1" applyFont="1" applyFill="1" applyBorder="1"/>
    <xf numFmtId="193" fontId="17" fillId="3" borderId="2" xfId="4" applyNumberFormat="1" applyFont="1" applyFill="1" applyBorder="1" applyAlignment="1">
      <alignment horizontal="right" vertical="center"/>
    </xf>
    <xf numFmtId="0" fontId="45" fillId="15" borderId="7" xfId="0" applyFont="1" applyFill="1" applyBorder="1" applyAlignment="1">
      <alignment horizontal="left"/>
    </xf>
    <xf numFmtId="193" fontId="41" fillId="15" borderId="7" xfId="4" applyNumberFormat="1" applyFont="1" applyFill="1" applyBorder="1" applyAlignment="1">
      <alignment horizontal="right" vertical="center"/>
    </xf>
    <xf numFmtId="0" fontId="45" fillId="15" borderId="7" xfId="0" applyFont="1" applyFill="1" applyBorder="1"/>
    <xf numFmtId="9" fontId="41" fillId="15" borderId="7" xfId="28" applyNumberFormat="1" applyFont="1" applyFill="1" applyBorder="1" applyAlignment="1">
      <alignment horizontal="right" vertical="center"/>
    </xf>
    <xf numFmtId="0" fontId="44" fillId="6" borderId="0" xfId="0" applyFont="1" applyFill="1"/>
    <xf numFmtId="0" fontId="33" fillId="3" borderId="0" xfId="0" applyFont="1" applyFill="1"/>
    <xf numFmtId="193" fontId="15" fillId="24" borderId="26" xfId="4" applyNumberFormat="1" applyFont="1" applyFill="1" applyBorder="1"/>
    <xf numFmtId="193" fontId="15" fillId="24" borderId="26" xfId="4" applyNumberFormat="1" applyFont="1" applyFill="1" applyBorder="1" applyAlignment="1">
      <alignment horizontal="right" vertical="center"/>
    </xf>
    <xf numFmtId="168" fontId="44" fillId="0" borderId="0" xfId="0" applyNumberFormat="1" applyFont="1"/>
    <xf numFmtId="189" fontId="9" fillId="21" borderId="11" xfId="16" applyNumberFormat="1" applyFont="1" applyFill="1" applyBorder="1" applyAlignment="1">
      <alignment horizontal="right"/>
    </xf>
    <xf numFmtId="170" fontId="9" fillId="18" borderId="0" xfId="16" applyNumberFormat="1" applyFont="1" applyFill="1" applyBorder="1" applyAlignment="1">
      <alignment horizontal="right"/>
    </xf>
    <xf numFmtId="170" fontId="9" fillId="18" borderId="11" xfId="16" applyNumberFormat="1" applyFont="1" applyFill="1" applyBorder="1" applyAlignment="1">
      <alignment horizontal="right"/>
    </xf>
    <xf numFmtId="189" fontId="9" fillId="21" borderId="5" xfId="16" applyNumberFormat="1" applyFont="1" applyFill="1" applyBorder="1"/>
    <xf numFmtId="0" fontId="41" fillId="15" borderId="0" xfId="0" applyFont="1" applyFill="1" applyBorder="1" applyAlignment="1">
      <alignment horizontal="center" vertical="center" wrapText="1"/>
    </xf>
    <xf numFmtId="0" fontId="45" fillId="15" borderId="0" xfId="0" applyFont="1" applyFill="1" applyBorder="1" applyAlignment="1">
      <alignment horizontal="left" vertical="center"/>
    </xf>
    <xf numFmtId="0" fontId="17" fillId="0" borderId="0" xfId="14" applyFont="1"/>
    <xf numFmtId="170" fontId="17" fillId="0" borderId="0" xfId="14" applyNumberFormat="1" applyFont="1" applyAlignment="1">
      <alignment horizontal="right"/>
    </xf>
    <xf numFmtId="187" fontId="17" fillId="0" borderId="0" xfId="14" applyNumberFormat="1" applyFont="1"/>
    <xf numFmtId="194" fontId="17" fillId="0" borderId="0" xfId="14" applyNumberFormat="1" applyFont="1"/>
    <xf numFmtId="170" fontId="17" fillId="0" borderId="0" xfId="14" applyNumberFormat="1" applyFont="1"/>
    <xf numFmtId="195" fontId="17" fillId="0" borderId="0" xfId="14" applyNumberFormat="1" applyFont="1"/>
    <xf numFmtId="196" fontId="17" fillId="0" borderId="0" xfId="14" applyNumberFormat="1" applyFont="1"/>
    <xf numFmtId="17" fontId="17" fillId="0" borderId="0" xfId="14" applyNumberFormat="1" applyFont="1"/>
    <xf numFmtId="0" fontId="17" fillId="0" borderId="0" xfId="14" applyFont="1" applyAlignment="1">
      <alignment vertical="center"/>
    </xf>
    <xf numFmtId="187" fontId="17" fillId="0" borderId="0" xfId="14" applyNumberFormat="1" applyFont="1" applyAlignment="1">
      <alignment vertical="center"/>
    </xf>
    <xf numFmtId="0" fontId="41" fillId="15" borderId="0" xfId="0" applyFont="1" applyFill="1" applyBorder="1" applyAlignment="1">
      <alignment horizontal="center" vertical="center"/>
    </xf>
    <xf numFmtId="193" fontId="15" fillId="24" borderId="25" xfId="4" applyNumberFormat="1" applyFont="1" applyFill="1" applyBorder="1" applyAlignment="1">
      <alignment vertical="center"/>
    </xf>
    <xf numFmtId="170" fontId="15" fillId="24" borderId="25" xfId="24" applyNumberFormat="1" applyFont="1" applyFill="1" applyBorder="1" applyAlignment="1">
      <alignment vertical="center"/>
    </xf>
    <xf numFmtId="185" fontId="15" fillId="24" borderId="25" xfId="4" applyNumberFormat="1" applyFont="1" applyFill="1" applyBorder="1" applyAlignment="1">
      <alignment vertical="center"/>
    </xf>
    <xf numFmtId="185" fontId="17" fillId="0" borderId="0" xfId="14" applyNumberFormat="1" applyFont="1" applyAlignment="1">
      <alignment horizontal="right"/>
    </xf>
    <xf numFmtId="185" fontId="17" fillId="0" borderId="0" xfId="14" applyNumberFormat="1" applyFont="1"/>
    <xf numFmtId="10" fontId="44" fillId="6" borderId="0" xfId="24" applyNumberFormat="1" applyFont="1" applyFill="1"/>
    <xf numFmtId="179" fontId="9" fillId="26" borderId="0" xfId="16" applyNumberFormat="1" applyFont="1" applyFill="1" applyBorder="1"/>
    <xf numFmtId="49" fontId="37" fillId="15" borderId="0" xfId="16" quotePrefix="1" applyNumberFormat="1" applyFont="1" applyFill="1" applyBorder="1" applyAlignment="1">
      <alignment horizontal="center" vertical="center" wrapText="1"/>
    </xf>
    <xf numFmtId="17" fontId="45" fillId="15" borderId="8" xfId="0" applyNumberFormat="1" applyFont="1" applyFill="1" applyBorder="1" applyAlignment="1">
      <alignment horizontal="left"/>
    </xf>
    <xf numFmtId="17" fontId="45" fillId="15" borderId="0" xfId="0" applyNumberFormat="1" applyFont="1" applyFill="1" applyBorder="1" applyAlignment="1">
      <alignment horizontal="center" vertical="center"/>
    </xf>
    <xf numFmtId="173" fontId="0" fillId="0" borderId="0" xfId="0" applyNumberFormat="1"/>
    <xf numFmtId="174" fontId="9" fillId="13" borderId="0" xfId="4" applyNumberFormat="1" applyFont="1" applyFill="1" applyBorder="1" applyAlignment="1">
      <alignment horizontal="right"/>
    </xf>
    <xf numFmtId="174" fontId="10" fillId="12" borderId="0" xfId="16" applyNumberFormat="1" applyFont="1" applyFill="1" applyBorder="1" applyAlignment="1">
      <alignment horizontal="right"/>
    </xf>
    <xf numFmtId="174" fontId="9" fillId="13" borderId="0" xfId="16" applyNumberFormat="1" applyFont="1" applyFill="1" applyBorder="1" applyAlignment="1">
      <alignment horizontal="right"/>
    </xf>
    <xf numFmtId="174" fontId="40" fillId="16" borderId="0" xfId="4" applyNumberFormat="1" applyFont="1" applyFill="1" applyBorder="1" applyAlignment="1">
      <alignment horizontal="right"/>
    </xf>
    <xf numFmtId="49" fontId="37" fillId="15" borderId="0" xfId="16" quotePrefix="1" applyNumberFormat="1" applyFont="1" applyFill="1" applyAlignment="1">
      <alignment horizontal="center" vertical="center"/>
    </xf>
    <xf numFmtId="0" fontId="37" fillId="15" borderId="0" xfId="16" applyFont="1" applyFill="1" applyBorder="1" applyAlignment="1">
      <alignment horizontal="center" vertical="center"/>
    </xf>
    <xf numFmtId="17" fontId="46" fillId="16" borderId="0" xfId="14" applyNumberFormat="1" applyFont="1" applyFill="1" applyBorder="1" applyAlignment="1">
      <alignment horizontal="center" vertical="center"/>
    </xf>
    <xf numFmtId="0" fontId="47" fillId="15" borderId="22" xfId="16" applyFont="1" applyFill="1" applyBorder="1" applyAlignment="1">
      <alignment horizontal="center" vertical="center"/>
    </xf>
    <xf numFmtId="179" fontId="28" fillId="12" borderId="0" xfId="25" applyNumberFormat="1" applyFont="1" applyFill="1" applyBorder="1" applyAlignment="1">
      <alignment vertical="center"/>
    </xf>
    <xf numFmtId="179" fontId="48" fillId="16" borderId="0" xfId="25" applyNumberFormat="1" applyFont="1" applyFill="1" applyBorder="1" applyAlignment="1">
      <alignment vertical="center"/>
    </xf>
    <xf numFmtId="173" fontId="10" fillId="6" borderId="0" xfId="16" applyNumberFormat="1" applyFont="1" applyFill="1" applyAlignment="1">
      <alignment horizontal="right"/>
    </xf>
    <xf numFmtId="0" fontId="8" fillId="6" borderId="0" xfId="16" applyFont="1" applyFill="1" applyAlignment="1">
      <alignment horizontal="right"/>
    </xf>
    <xf numFmtId="179" fontId="8" fillId="0" borderId="0" xfId="25" applyNumberFormat="1" applyFont="1" applyFill="1" applyBorder="1" applyAlignment="1">
      <alignment vertical="center"/>
    </xf>
    <xf numFmtId="169" fontId="9" fillId="23" borderId="11" xfId="4" applyNumberFormat="1" applyFont="1" applyFill="1" applyBorder="1"/>
    <xf numFmtId="0" fontId="15" fillId="27" borderId="12" xfId="19" applyFont="1" applyFill="1" applyBorder="1" applyAlignment="1">
      <alignment horizontal="left" vertical="center" indent="1"/>
    </xf>
    <xf numFmtId="177" fontId="15" fillId="28" borderId="20" xfId="19" applyNumberFormat="1" applyFont="1" applyFill="1" applyBorder="1" applyAlignment="1">
      <alignment vertical="center"/>
    </xf>
    <xf numFmtId="179" fontId="15" fillId="28" borderId="20" xfId="24" applyNumberFormat="1" applyFont="1" applyFill="1" applyBorder="1" applyAlignment="1">
      <alignment vertical="center"/>
    </xf>
    <xf numFmtId="0" fontId="8" fillId="27" borderId="16" xfId="14" applyFont="1" applyFill="1" applyBorder="1" applyAlignment="1">
      <alignment horizontal="left" vertical="center" indent="1"/>
    </xf>
    <xf numFmtId="187" fontId="8" fillId="28" borderId="19" xfId="14" applyNumberFormat="1" applyFont="1" applyFill="1" applyBorder="1" applyAlignment="1">
      <alignment vertical="center"/>
    </xf>
    <xf numFmtId="172" fontId="8" fillId="27" borderId="14" xfId="14" applyNumberFormat="1" applyFont="1" applyFill="1" applyBorder="1" applyAlignment="1">
      <alignment vertical="center"/>
    </xf>
    <xf numFmtId="179" fontId="13" fillId="4" borderId="9" xfId="25" applyNumberFormat="1" applyFont="1" applyFill="1" applyBorder="1" applyAlignment="1">
      <alignment vertical="center"/>
    </xf>
    <xf numFmtId="0" fontId="14" fillId="0" borderId="0" xfId="14" applyFont="1" applyBorder="1"/>
    <xf numFmtId="0" fontId="2" fillId="0" borderId="0" xfId="14" applyBorder="1"/>
    <xf numFmtId="177" fontId="15" fillId="29" borderId="0" xfId="19" applyNumberFormat="1" applyFont="1" applyFill="1" applyBorder="1" applyAlignment="1">
      <alignment vertical="center"/>
    </xf>
    <xf numFmtId="0" fontId="14" fillId="0" borderId="0" xfId="14" applyFont="1" applyFill="1" applyBorder="1"/>
    <xf numFmtId="3" fontId="9" fillId="11" borderId="0" xfId="0" applyNumberFormat="1" applyFont="1" applyFill="1" applyBorder="1" applyAlignment="1">
      <alignment vertical="center"/>
    </xf>
    <xf numFmtId="171" fontId="40" fillId="16" borderId="0" xfId="4" applyNumberFormat="1" applyFont="1" applyFill="1" applyBorder="1" applyAlignment="1">
      <alignment vertical="center"/>
    </xf>
    <xf numFmtId="172" fontId="8" fillId="0" borderId="17" xfId="14" applyNumberFormat="1" applyFont="1" applyFill="1" applyBorder="1" applyAlignment="1">
      <alignment horizontal="right" vertical="center"/>
    </xf>
    <xf numFmtId="172" fontId="9" fillId="0" borderId="18" xfId="14" applyNumberFormat="1" applyFont="1" applyFill="1" applyBorder="1" applyAlignment="1">
      <alignment horizontal="right" vertical="center"/>
    </xf>
    <xf numFmtId="172" fontId="9" fillId="0" borderId="0" xfId="14" applyNumberFormat="1" applyFont="1" applyFill="1" applyBorder="1" applyAlignment="1">
      <alignment horizontal="right" vertical="center"/>
    </xf>
    <xf numFmtId="173" fontId="9" fillId="13" borderId="0" xfId="4" applyNumberFormat="1" applyFont="1" applyFill="1" applyBorder="1" applyAlignment="1">
      <alignment horizontal="right"/>
    </xf>
    <xf numFmtId="173" fontId="9" fillId="6" borderId="0" xfId="4" applyNumberFormat="1" applyFont="1" applyFill="1" applyAlignment="1">
      <alignment horizontal="right"/>
    </xf>
    <xf numFmtId="173" fontId="8" fillId="12" borderId="0" xfId="16" applyNumberFormat="1" applyFont="1" applyFill="1" applyBorder="1" applyAlignment="1">
      <alignment horizontal="right"/>
    </xf>
    <xf numFmtId="0" fontId="8" fillId="13" borderId="0" xfId="16" applyFont="1" applyFill="1" applyBorder="1" applyAlignment="1">
      <alignment horizontal="right"/>
    </xf>
    <xf numFmtId="179" fontId="51" fillId="0" borderId="0" xfId="25" applyNumberFormat="1" applyFont="1" applyFill="1" applyBorder="1" applyAlignment="1">
      <alignment vertical="center"/>
    </xf>
    <xf numFmtId="170" fontId="41" fillId="15" borderId="7" xfId="28" applyNumberFormat="1" applyFont="1" applyFill="1" applyBorder="1" applyAlignment="1">
      <alignment horizontal="right" vertical="center"/>
    </xf>
    <xf numFmtId="173" fontId="8" fillId="6" borderId="0" xfId="16" applyNumberFormat="1" applyFont="1" applyFill="1"/>
    <xf numFmtId="173" fontId="43" fillId="6" borderId="0" xfId="4" applyNumberFormat="1" applyFont="1" applyFill="1"/>
    <xf numFmtId="0" fontId="53" fillId="0" borderId="0" xfId="0" applyFont="1" applyFill="1" applyBorder="1"/>
    <xf numFmtId="170" fontId="17" fillId="0" borderId="0" xfId="24" applyNumberFormat="1" applyFont="1"/>
    <xf numFmtId="170" fontId="17" fillId="0" borderId="0" xfId="24" applyNumberFormat="1" applyFont="1" applyAlignment="1">
      <alignment vertical="center"/>
    </xf>
    <xf numFmtId="0" fontId="37" fillId="15" borderId="0" xfId="16" applyFont="1" applyFill="1" applyBorder="1" applyAlignment="1">
      <alignment horizontal="center" vertical="center"/>
    </xf>
    <xf numFmtId="14" fontId="37" fillId="15" borderId="0" xfId="16" applyNumberFormat="1" applyFont="1" applyFill="1" applyBorder="1" applyAlignment="1">
      <alignment horizontal="center" vertical="center"/>
    </xf>
    <xf numFmtId="14" fontId="37" fillId="15" borderId="13" xfId="16" applyNumberFormat="1" applyFont="1" applyFill="1" applyBorder="1" applyAlignment="1">
      <alignment horizontal="center" vertical="center"/>
    </xf>
    <xf numFmtId="17" fontId="40" fillId="16" borderId="0" xfId="14" applyNumberFormat="1" applyFont="1" applyFill="1" applyBorder="1" applyAlignment="1">
      <alignment horizontal="center" vertical="center"/>
    </xf>
    <xf numFmtId="0" fontId="37" fillId="15" borderId="0" xfId="16" applyFont="1" applyFill="1" applyBorder="1" applyAlignment="1">
      <alignment horizontal="center"/>
    </xf>
    <xf numFmtId="0" fontId="9" fillId="6" borderId="0" xfId="0" applyFont="1" applyFill="1"/>
    <xf numFmtId="0" fontId="9" fillId="6" borderId="0" xfId="0" applyFont="1" applyFill="1" applyAlignment="1">
      <alignment vertical="center"/>
    </xf>
    <xf numFmtId="177" fontId="9" fillId="6" borderId="0" xfId="0" applyNumberFormat="1" applyFont="1" applyFill="1" applyAlignment="1">
      <alignment vertical="center"/>
    </xf>
    <xf numFmtId="10" fontId="9" fillId="6" borderId="0" xfId="24" applyNumberFormat="1" applyFont="1" applyFill="1" applyAlignment="1">
      <alignment vertical="center"/>
    </xf>
    <xf numFmtId="164" fontId="9" fillId="6" borderId="0" xfId="9" applyFont="1" applyFill="1" applyAlignment="1">
      <alignment vertical="center"/>
    </xf>
    <xf numFmtId="3" fontId="9" fillId="6" borderId="0" xfId="21" applyNumberFormat="1" applyFont="1" applyFill="1" applyAlignment="1">
      <alignment vertical="center"/>
    </xf>
    <xf numFmtId="3" fontId="9" fillId="6" borderId="0" xfId="21" applyNumberFormat="1" applyFont="1" applyFill="1"/>
    <xf numFmtId="167" fontId="9" fillId="6" borderId="0" xfId="4" applyFont="1" applyFill="1" applyBorder="1" applyAlignment="1">
      <alignment vertical="center"/>
    </xf>
    <xf numFmtId="10" fontId="9" fillId="6" borderId="0" xfId="24" applyNumberFormat="1" applyFont="1" applyFill="1"/>
    <xf numFmtId="171" fontId="8" fillId="6" borderId="0" xfId="4" applyNumberFormat="1" applyFont="1" applyFill="1"/>
    <xf numFmtId="182" fontId="9" fillId="6" borderId="0" xfId="24" applyNumberFormat="1" applyFont="1" applyFill="1"/>
    <xf numFmtId="10" fontId="9" fillId="6" borderId="0" xfId="24" applyNumberFormat="1" applyFont="1" applyFill="1" applyBorder="1" applyAlignment="1">
      <alignment vertical="center"/>
    </xf>
    <xf numFmtId="171" fontId="9" fillId="6" borderId="0" xfId="21" applyNumberFormat="1" applyFont="1" applyFill="1"/>
    <xf numFmtId="10" fontId="9" fillId="6" borderId="0" xfId="24" applyNumberFormat="1" applyFont="1" applyFill="1" applyBorder="1"/>
    <xf numFmtId="186" fontId="9" fillId="6" borderId="0" xfId="0" applyNumberFormat="1" applyFont="1" applyFill="1" applyBorder="1" applyAlignment="1">
      <alignment vertical="center"/>
    </xf>
    <xf numFmtId="186" fontId="9" fillId="6" borderId="0" xfId="21" applyNumberFormat="1" applyFont="1" applyFill="1" applyBorder="1"/>
    <xf numFmtId="177" fontId="2" fillId="6" borderId="0" xfId="21" applyNumberFormat="1" applyFont="1" applyFill="1" applyBorder="1" applyAlignment="1">
      <alignment vertical="center"/>
    </xf>
    <xf numFmtId="188" fontId="2" fillId="6" borderId="0" xfId="21" applyNumberFormat="1" applyFont="1" applyFill="1" applyBorder="1" applyAlignment="1">
      <alignment vertical="center"/>
    </xf>
    <xf numFmtId="0" fontId="14" fillId="0" borderId="0" xfId="14" applyFont="1" applyAlignment="1">
      <alignment vertical="center"/>
    </xf>
    <xf numFmtId="0" fontId="24" fillId="0" borderId="0" xfId="14" applyFont="1"/>
    <xf numFmtId="172" fontId="14" fillId="0" borderId="0" xfId="0" applyNumberFormat="1" applyFont="1"/>
    <xf numFmtId="2" fontId="9" fillId="6" borderId="0" xfId="16" applyNumberFormat="1" applyFont="1" applyFill="1"/>
    <xf numFmtId="2" fontId="9" fillId="13" borderId="0" xfId="16" applyNumberFormat="1" applyFont="1" applyFill="1" applyBorder="1"/>
    <xf numFmtId="179" fontId="9" fillId="23" borderId="0" xfId="25" applyNumberFormat="1" applyFont="1" applyFill="1" applyBorder="1" applyAlignment="1">
      <alignment horizontal="right" vertical="center"/>
    </xf>
    <xf numFmtId="179" fontId="9" fillId="23" borderId="5" xfId="25" applyNumberFormat="1" applyFont="1" applyFill="1" applyBorder="1" applyAlignment="1">
      <alignment horizontal="right" vertical="center"/>
    </xf>
    <xf numFmtId="179" fontId="9" fillId="21" borderId="0" xfId="25" applyNumberFormat="1" applyFont="1" applyFill="1" applyBorder="1" applyAlignment="1">
      <alignment horizontal="right" vertical="center"/>
    </xf>
    <xf numFmtId="179" fontId="9" fillId="21" borderId="5" xfId="25" applyNumberFormat="1" applyFont="1" applyFill="1" applyBorder="1" applyAlignment="1">
      <alignment horizontal="right" vertical="center"/>
    </xf>
    <xf numFmtId="179" fontId="9" fillId="18" borderId="0" xfId="25" applyNumberFormat="1" applyFont="1" applyFill="1" applyBorder="1" applyAlignment="1">
      <alignment horizontal="right" vertical="center"/>
    </xf>
    <xf numFmtId="179" fontId="9" fillId="18" borderId="5" xfId="25" applyNumberFormat="1" applyFont="1" applyFill="1" applyBorder="1" applyAlignment="1">
      <alignment horizontal="right" vertical="center"/>
    </xf>
    <xf numFmtId="0" fontId="41" fillId="30" borderId="12" xfId="19" applyFont="1" applyFill="1" applyBorder="1" applyAlignment="1">
      <alignment horizontal="left" vertical="center" indent="1"/>
    </xf>
    <xf numFmtId="177" fontId="41" fillId="31" borderId="20" xfId="19" applyNumberFormat="1" applyFont="1" applyFill="1" applyBorder="1" applyAlignment="1">
      <alignment vertical="center"/>
    </xf>
    <xf numFmtId="179" fontId="41" fillId="31" borderId="20" xfId="24" applyNumberFormat="1" applyFont="1" applyFill="1" applyBorder="1" applyAlignment="1">
      <alignment vertical="center"/>
    </xf>
    <xf numFmtId="10" fontId="9" fillId="14" borderId="0" xfId="24" applyNumberFormat="1" applyFont="1" applyFill="1" applyBorder="1" applyAlignment="1">
      <alignment vertical="center"/>
    </xf>
    <xf numFmtId="10" fontId="40" fillId="16" borderId="0" xfId="24" applyNumberFormat="1" applyFont="1" applyFill="1" applyBorder="1" applyAlignment="1">
      <alignment vertical="center"/>
    </xf>
    <xf numFmtId="177" fontId="15" fillId="28" borderId="20" xfId="19" applyNumberFormat="1" applyFont="1" applyFill="1" applyBorder="1" applyAlignment="1">
      <alignment horizontal="right" vertical="center"/>
    </xf>
    <xf numFmtId="179" fontId="15" fillId="28" borderId="20" xfId="24" applyNumberFormat="1" applyFont="1" applyFill="1" applyBorder="1" applyAlignment="1">
      <alignment horizontal="right" vertical="center"/>
    </xf>
    <xf numFmtId="177" fontId="17" fillId="0" borderId="20" xfId="19" applyNumberFormat="1" applyFont="1" applyFill="1" applyBorder="1" applyAlignment="1">
      <alignment horizontal="right" vertical="center"/>
    </xf>
    <xf numFmtId="177" fontId="17" fillId="0" borderId="20" xfId="25" applyNumberFormat="1" applyFont="1" applyFill="1" applyBorder="1" applyAlignment="1">
      <alignment horizontal="right" vertical="center"/>
    </xf>
    <xf numFmtId="177" fontId="17" fillId="13" borderId="20" xfId="19" applyNumberFormat="1" applyFont="1" applyFill="1" applyBorder="1" applyAlignment="1">
      <alignment horizontal="right" vertical="center"/>
    </xf>
    <xf numFmtId="179" fontId="51" fillId="12" borderId="0" xfId="25" applyNumberFormat="1" applyFont="1" applyFill="1" applyBorder="1" applyAlignment="1">
      <alignment horizontal="right" vertical="center"/>
    </xf>
    <xf numFmtId="179" fontId="51" fillId="12" borderId="0" xfId="25" applyNumberFormat="1" applyFont="1" applyFill="1" applyBorder="1" applyAlignment="1">
      <alignment vertical="center"/>
    </xf>
    <xf numFmtId="179" fontId="54" fillId="16" borderId="0" xfId="25" applyNumberFormat="1" applyFont="1" applyFill="1" applyBorder="1" applyAlignment="1">
      <alignment vertical="center"/>
    </xf>
    <xf numFmtId="179" fontId="51" fillId="0" borderId="0" xfId="25" applyNumberFormat="1" applyFont="1" applyFill="1" applyBorder="1" applyAlignment="1">
      <alignment horizontal="right" vertical="center"/>
    </xf>
    <xf numFmtId="167" fontId="9" fillId="23" borderId="0" xfId="4" applyFont="1" applyFill="1" applyBorder="1" applyAlignment="1">
      <alignment horizontal="right"/>
    </xf>
    <xf numFmtId="167" fontId="9" fillId="23" borderId="11" xfId="4" applyFont="1" applyFill="1" applyBorder="1" applyAlignment="1">
      <alignment horizontal="right"/>
    </xf>
    <xf numFmtId="167" fontId="9" fillId="21" borderId="0" xfId="4" applyFont="1" applyFill="1" applyBorder="1" applyAlignment="1">
      <alignment horizontal="right"/>
    </xf>
    <xf numFmtId="167" fontId="9" fillId="21" borderId="11" xfId="4" quotePrefix="1" applyFont="1" applyFill="1" applyBorder="1" applyAlignment="1">
      <alignment horizontal="right"/>
    </xf>
    <xf numFmtId="167" fontId="9" fillId="18" borderId="0" xfId="4" quotePrefix="1" applyFont="1" applyFill="1" applyBorder="1" applyAlignment="1">
      <alignment horizontal="right"/>
    </xf>
    <xf numFmtId="167" fontId="9" fillId="18" borderId="11" xfId="4" quotePrefix="1" applyFont="1" applyFill="1" applyBorder="1" applyAlignment="1">
      <alignment horizontal="right"/>
    </xf>
    <xf numFmtId="170" fontId="17" fillId="0" borderId="0" xfId="24" applyNumberFormat="1" applyFont="1" applyAlignment="1">
      <alignment horizontal="right"/>
    </xf>
    <xf numFmtId="0" fontId="49" fillId="6" borderId="0" xfId="0" applyFont="1" applyFill="1" applyBorder="1" applyAlignment="1">
      <alignment horizontal="left" vertical="top" wrapText="1"/>
    </xf>
    <xf numFmtId="0" fontId="37" fillId="15" borderId="0" xfId="16" applyFont="1" applyFill="1" applyBorder="1" applyAlignment="1">
      <alignment horizontal="center" vertical="center" wrapText="1"/>
    </xf>
    <xf numFmtId="0" fontId="37" fillId="15" borderId="0" xfId="16" applyFont="1" applyFill="1" applyBorder="1" applyAlignment="1">
      <alignment horizontal="center" vertical="center"/>
    </xf>
    <xf numFmtId="0" fontId="37" fillId="15" borderId="13" xfId="16" applyFont="1" applyFill="1" applyBorder="1" applyAlignment="1">
      <alignment horizontal="center" vertical="center"/>
    </xf>
    <xf numFmtId="14" fontId="37" fillId="15" borderId="0" xfId="16" applyNumberFormat="1" applyFont="1" applyFill="1" applyBorder="1" applyAlignment="1">
      <alignment horizontal="center" vertical="center"/>
    </xf>
    <xf numFmtId="14" fontId="37" fillId="15" borderId="13" xfId="16" applyNumberFormat="1" applyFont="1" applyFill="1" applyBorder="1" applyAlignment="1">
      <alignment horizontal="center" vertical="center"/>
    </xf>
    <xf numFmtId="0" fontId="34" fillId="7" borderId="0" xfId="16" applyFont="1" applyFill="1" applyAlignment="1">
      <alignment horizontal="center"/>
    </xf>
    <xf numFmtId="0" fontId="8" fillId="7" borderId="0" xfId="16" applyFont="1" applyFill="1" applyAlignment="1">
      <alignment horizontal="center"/>
    </xf>
    <xf numFmtId="17" fontId="40" fillId="16" borderId="0" xfId="14" applyNumberFormat="1" applyFont="1" applyFill="1" applyBorder="1" applyAlignment="1">
      <alignment horizontal="center" vertical="center"/>
    </xf>
    <xf numFmtId="17" fontId="40" fillId="16" borderId="0" xfId="14" applyNumberFormat="1" applyFont="1" applyFill="1" applyBorder="1" applyAlignment="1">
      <alignment horizontal="center" vertical="center" wrapText="1"/>
    </xf>
    <xf numFmtId="17" fontId="37" fillId="15" borderId="0" xfId="14" applyNumberFormat="1" applyFont="1" applyFill="1" applyBorder="1" applyAlignment="1">
      <alignment horizontal="center" vertical="center"/>
    </xf>
    <xf numFmtId="0" fontId="17" fillId="0" borderId="0" xfId="19" applyFont="1" applyFill="1" applyBorder="1" applyAlignment="1">
      <alignment horizontal="left" vertical="center" wrapText="1"/>
    </xf>
    <xf numFmtId="0" fontId="38" fillId="10" borderId="7" xfId="0" applyFont="1" applyFill="1" applyBorder="1" applyAlignment="1">
      <alignment horizontal="center"/>
    </xf>
    <xf numFmtId="0" fontId="37" fillId="15" borderId="13" xfId="16" applyFont="1" applyFill="1" applyBorder="1" applyAlignment="1">
      <alignment horizontal="center" wrapText="1"/>
    </xf>
    <xf numFmtId="0" fontId="37" fillId="15" borderId="10" xfId="16" applyFont="1" applyFill="1" applyBorder="1" applyAlignment="1">
      <alignment horizontal="center"/>
    </xf>
    <xf numFmtId="0" fontId="37" fillId="8" borderId="0" xfId="16" applyFont="1" applyFill="1" applyBorder="1" applyAlignment="1">
      <alignment horizontal="center" wrapText="1"/>
    </xf>
    <xf numFmtId="0" fontId="37" fillId="8" borderId="10" xfId="16" applyFont="1" applyFill="1" applyBorder="1" applyAlignment="1">
      <alignment horizontal="center"/>
    </xf>
    <xf numFmtId="0" fontId="34" fillId="17" borderId="0" xfId="16" applyFont="1" applyFill="1" applyAlignment="1">
      <alignment horizontal="center"/>
    </xf>
    <xf numFmtId="0" fontId="8" fillId="17" borderId="0" xfId="16" applyFont="1" applyFill="1" applyAlignment="1">
      <alignment horizontal="center"/>
    </xf>
    <xf numFmtId="0" fontId="37" fillId="15" borderId="0" xfId="16" applyFont="1" applyFill="1" applyAlignment="1">
      <alignment horizontal="center" vertical="center"/>
    </xf>
    <xf numFmtId="0" fontId="37" fillId="15" borderId="0" xfId="16" applyFont="1" applyFill="1" applyBorder="1" applyAlignment="1">
      <alignment horizontal="center"/>
    </xf>
    <xf numFmtId="0" fontId="37" fillId="15" borderId="13" xfId="16" applyFont="1" applyFill="1" applyBorder="1" applyAlignment="1">
      <alignment horizontal="center" vertical="center" wrapText="1"/>
    </xf>
    <xf numFmtId="0" fontId="37" fillId="15" borderId="0" xfId="16" applyFont="1" applyFill="1" applyBorder="1" applyAlignment="1">
      <alignment horizontal="left" vertical="center"/>
    </xf>
    <xf numFmtId="49" fontId="37" fillId="15" borderId="0" xfId="16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top" wrapText="1"/>
    </xf>
    <xf numFmtId="0" fontId="41" fillId="15" borderId="8" xfId="0" applyFont="1" applyFill="1" applyBorder="1" applyAlignment="1">
      <alignment horizontal="center" vertical="center" wrapText="1"/>
    </xf>
    <xf numFmtId="0" fontId="41" fillId="15" borderId="0" xfId="0" applyFont="1" applyFill="1" applyBorder="1" applyAlignment="1">
      <alignment horizontal="center" vertical="center" wrapText="1"/>
    </xf>
    <xf numFmtId="0" fontId="49" fillId="6" borderId="8" xfId="0" applyFont="1" applyFill="1" applyBorder="1" applyAlignment="1">
      <alignment horizontal="center" vertical="top" wrapText="1"/>
    </xf>
    <xf numFmtId="0" fontId="50" fillId="6" borderId="8" xfId="0" applyFont="1" applyFill="1" applyBorder="1" applyAlignment="1">
      <alignment horizontal="left" vertical="top" wrapText="1"/>
    </xf>
  </cellXfs>
  <cellStyles count="29">
    <cellStyle name="60% - akcent 1" xfId="1"/>
    <cellStyle name="Comma [0] 2" xfId="2"/>
    <cellStyle name="Comma 2" xfId="3"/>
    <cellStyle name="Millares" xfId="4" builtinId="3"/>
    <cellStyle name="Millares [0] 10" xfId="5"/>
    <cellStyle name="Millares [0] 2" xfId="6"/>
    <cellStyle name="Millares [0] 2 19" xfId="7"/>
    <cellStyle name="Millares [0] 3" xfId="8"/>
    <cellStyle name="Millares [0]_razind092003" xfId="9"/>
    <cellStyle name="Millares 14" xfId="10"/>
    <cellStyle name="Millares 2" xfId="11"/>
    <cellStyle name="Millares_razind092003" xfId="12"/>
    <cellStyle name="No-definido" xfId="13"/>
    <cellStyle name="Normal" xfId="0" builtinId="0"/>
    <cellStyle name="Normal 10" xfId="14"/>
    <cellStyle name="Normal 17 2" xfId="15"/>
    <cellStyle name="Normal 2" xfId="16"/>
    <cellStyle name="Normal 2 2" xfId="17"/>
    <cellStyle name="Normal 2 2 2" xfId="18"/>
    <cellStyle name="Normal 3" xfId="19"/>
    <cellStyle name="Normal 4" xfId="20"/>
    <cellStyle name="Normal_graficos" xfId="21"/>
    <cellStyle name="Normal_operacional" xfId="22"/>
    <cellStyle name="Percent 2" xfId="23"/>
    <cellStyle name="Porcentaje" xfId="24" builtinId="5"/>
    <cellStyle name="Porcentual 2" xfId="25"/>
    <cellStyle name="Porcentual 2 10" xfId="26"/>
    <cellStyle name="Porcentual 3" xfId="27"/>
    <cellStyle name="Porcentual 3 2" xfId="28"/>
  </cellStyles>
  <dxfs count="0"/>
  <tableStyles count="0" defaultTableStyle="TableStyleMedium2" defaultPivotStyle="PivotStyleMedium9"/>
  <colors>
    <mruColors>
      <color rgb="FF5799D5"/>
      <color rgb="FF2E74B5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9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5.xml"/><Relationship Id="rId34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26.xml"/><Relationship Id="rId47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34.xml"/><Relationship Id="rId55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externalLink" Target="externalLinks/externalLink17.xml"/><Relationship Id="rId38" Type="http://schemas.openxmlformats.org/officeDocument/2006/relationships/externalLink" Target="externalLinks/externalLink22.xml"/><Relationship Id="rId46" Type="http://schemas.openxmlformats.org/officeDocument/2006/relationships/externalLink" Target="externalLinks/externalLink30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25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externalLink" Target="externalLinks/externalLink16.xml"/><Relationship Id="rId37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24.xml"/><Relationship Id="rId45" Type="http://schemas.openxmlformats.org/officeDocument/2006/relationships/externalLink" Target="externalLinks/externalLink29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36" Type="http://schemas.openxmlformats.org/officeDocument/2006/relationships/externalLink" Target="externalLinks/externalLink20.xml"/><Relationship Id="rId49" Type="http://schemas.openxmlformats.org/officeDocument/2006/relationships/externalLink" Target="externalLinks/externalLink33.xml"/><Relationship Id="rId57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externalLink" Target="externalLinks/externalLink15.xml"/><Relationship Id="rId44" Type="http://schemas.openxmlformats.org/officeDocument/2006/relationships/externalLink" Target="externalLinks/externalLink28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14.xml"/><Relationship Id="rId35" Type="http://schemas.openxmlformats.org/officeDocument/2006/relationships/externalLink" Target="externalLinks/externalLink19.xml"/><Relationship Id="rId43" Type="http://schemas.openxmlformats.org/officeDocument/2006/relationships/externalLink" Target="externalLinks/externalLink27.xml"/><Relationship Id="rId48" Type="http://schemas.openxmlformats.org/officeDocument/2006/relationships/externalLink" Target="externalLinks/externalLink32.xml"/><Relationship Id="rId56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48</xdr:row>
      <xdr:rowOff>0</xdr:rowOff>
    </xdr:from>
    <xdr:to>
      <xdr:col>2</xdr:col>
      <xdr:colOff>600075</xdr:colOff>
      <xdr:row>49</xdr:row>
      <xdr:rowOff>123825</xdr:rowOff>
    </xdr:to>
    <xdr:sp macro="" textlink="">
      <xdr:nvSpPr>
        <xdr:cNvPr id="1804" name="Text Box 1">
          <a:extLst>
            <a:ext uri="{FF2B5EF4-FFF2-40B4-BE49-F238E27FC236}">
              <a16:creationId xmlns:a16="http://schemas.microsoft.com/office/drawing/2014/main" id="{00000000-0008-0000-0300-00000C070000}"/>
            </a:ext>
          </a:extLst>
        </xdr:cNvPr>
        <xdr:cNvSpPr txBox="1">
          <a:spLocks noChangeArrowheads="1"/>
        </xdr:cNvSpPr>
      </xdr:nvSpPr>
      <xdr:spPr bwMode="auto">
        <a:xfrm>
          <a:off x="5286375" y="757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523875</xdr:colOff>
      <xdr:row>48</xdr:row>
      <xdr:rowOff>0</xdr:rowOff>
    </xdr:from>
    <xdr:to>
      <xdr:col>3</xdr:col>
      <xdr:colOff>600075</xdr:colOff>
      <xdr:row>49</xdr:row>
      <xdr:rowOff>123825</xdr:rowOff>
    </xdr:to>
    <xdr:sp macro="" textlink="">
      <xdr:nvSpPr>
        <xdr:cNvPr id="1805" name="Text Box 1">
          <a:extLst>
            <a:ext uri="{FF2B5EF4-FFF2-40B4-BE49-F238E27FC236}">
              <a16:creationId xmlns:a16="http://schemas.microsoft.com/office/drawing/2014/main" id="{00000000-0008-0000-0300-00000D070000}"/>
            </a:ext>
          </a:extLst>
        </xdr:cNvPr>
        <xdr:cNvSpPr txBox="1">
          <a:spLocks noChangeArrowheads="1"/>
        </xdr:cNvSpPr>
      </xdr:nvSpPr>
      <xdr:spPr bwMode="auto">
        <a:xfrm>
          <a:off x="6343650" y="757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Chilectra\Consolidaci&#243;n\Chile\09-2002\Consolidado%20Ch$%20Chilectra%202002_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FA\Pif\Bilanci\Bilancio%2031-12-2005\Tassi\INPU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Informaci&#243;n\Grupo%20Enersis\Consolidado%20Flujo%20Enersis%2006_2003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Cierre%20Chileno\respaldo\disco%20d\Cierre%20Chileno\Consolidacion\02-2006\Grupo%20IMV\Consolidado%20IMV%2002_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disco%20d\Consolidaci&#243;n%20Chile-Espa&#241;a\Soportes%20Chile-Espa&#241;a%202007\7%20Julio\Consolidado%20Ch$%2007-2007%20Endesa%20IFR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4143\Consolidaci&#243;n\Documents%20and%20Settings\cl154144056\Configuraci&#243;n%20local\Archivos%20temporales%20de%20Internet\OLKD\Modelo%20Informe%20Enersis%20200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04fs01\Control_Filiales\CFA\Pif\Bilanci\Bilancio%2031-12-2006\Tassi\Test%20di%20efficacia%20derivati%20su%20tassi%2031%2012%2006%20new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disco%20d\Cierre%20Chileno\Consolidacion\2007\12-2007\Grupo%20Enersis\Gaap%20Chileno%20a%20IFRS%2012-2007%20(version%20definitiva)\Grupo%20Endesa%20Chile\Consolidado%2012-2007%20Endesa%20Chile%20NIIF%20(sin%20Cemsa%20con%20hedging)%20v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disco%20d\Documents%20and%20Settings\cl122501337\Escritorio\Informes%20Enersis\Informe%20Endesa%2012-2006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~1\CL1169~1\CONFIG~1\Temp\Directorio%20temporal%201%20para%201%202%20-%20Reporte%20BPC%20Cam%20Brasil%20Diciembre%202008%20-%20v%202.zip\1.2%20-%20Reporte%20BPC%20Cam%20Brasil%20Diciembre%202008%20-%20v.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4143\Consolidaci&#243;n\WINNT\perfiles\cl11872304k\Configuraci&#243;n%20local\Temp\ELIM%20ERES%20ES%20052005espa&#241;aEndes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Documents%20and%20Settings\cl12412770k\Configuraci&#243;n%20local\Archivos%20temporales%20de%20Internet\OLK3\diferencia%20de%20cambio%202004%20a%202007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l142511746/Configuraci&#243;n%20local/Archivos%20temporales%20de%20Internet/Content.Outlook/9DA5XMX6/Antecedentes/Vinculo%20notas%20Enersis%2012-20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WINNT\perfiles\CL105303602\Configuraci&#243;n%20local\Archivos%20temporales%20de%20Internet\OLKC8\notas98\RIOVINCU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4143\Consolidaci&#243;n\Consolidaci&#243;n\Grupos%20Endesa%20Brasil\Cierre%20Chileno\Consolidado%20Gaap%20Chileno\12-2005\Consolidado%20Ch$%2012-2005%20Endesa%20Brasil%20meses%20v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Cierre%20Chileno\Consolidaci&#243;n\Grupos%20Endesa%20Brasil\Cierre%20Chileno\Consolidado%20Gaap%20Chileno\12-2005\Consolidado%20Ch$%2012-2005%20Endesa%20Brasil%20meses%20v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ng\informes\notas98\RIOVINCU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04fs01\Consolidacion\Endesa%20Chile\Cierre%20Chileno\Planillas%20Ch$%20consolidadas\12-2008\Flujo%20Grupo%20Endesa%2012-20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Cierre%20Chileno\respaldo\disco%20d\Cierre%20Chileno\Consolidacion\12-2005\Grupo%20Endesa\Consolidado%20Ch$%2012-2005%20Endesa%20V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ersis\gerfin\informe%20de%20deuda\consolidar\enersi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4143\Consolidaci&#243;n\Documents%20and%20Settings\cl154144056\Configuraci&#243;n%20local\Archivos%20temporales%20de%20Internet\OLKD\Informe%20Enersis%2009-2008%20(2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notas98\RIOVINC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rnando\fgc\respaldo\respaldo\FGC\CONTABILIDAD$EMP.EXT\(5)Enersis%20Investment\1999\(5)CMRES9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winnt\perfiles\cl154144056\Mis%20documentos\Xime\Consolidaci&#243;n\Synapsis\Consolidaci&#243;n%20Synapsis\Consolidaci&#243;n%20Synapsis%2006-2007\Consolidado%20%20Synapsis%20$%2006_2007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disco%20d\Endesa\Consolidaci&#243;n%20Chile\08-2003\Consolidado%20Ch$%2007-2003%20Endes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04fs01\gerfin\Informe%20de%20Deuda\Consolidar\Edelnorc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Chilectra/Consolidaci&#243;n/Chile/09-2002/Consolidado%20Ch$%20Chilectra%202002_09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4143\Consolidaci&#243;n\Respaldo%20disco%20D\Endesa\Consolidaci&#243;n%20Chile\12-2008\Consolidado%20Ch$%2012-2008%20Endes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4143\Consolidaci&#243;n\respaldo\disco%20d\Nuevo%20Paquete%20SVS\Planilla\Consolidado%20IFRS%20Chile%20Grupo%20Enersis%2003-20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a&#241;o%202007\Endesa%20Brasil\Cierre%20Chileno\Consolidado%20Gaap%20Chileno\2007\12-2007\Consolidado%20Ch$%2012-2007%20Endesa%20Brasil_IFRS%20DEF%20v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Contabilidad\Demostrativos\Eds%202006\12%20Diciembre%202006\VPP%20Endesa%2012-20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disco%20d\WINNT\perfiles\cl154144056\Configuraci&#243;n%20local\Archivos%20temporales%20de%20Internet\OLK51\Flujo%20Grupo%20Endesa%20Brasil%2012-2006%20v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Grupo%20Enersis\Cierre%20Chileno\Notas\2009\Nuevo%20formato\Antecedentes\Vinculo%20notas%20Enersis%2012-20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disco%20d\WINNT\perfiles\cl11872304k\Configuraci&#243;n%20local\Archivos%20temporales%20de%20Internet\OLK4\Consolidado%20Ch$%2005-2005%20Endes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Ctas. X C y P relac"/>
      <sheetName val="Inv. en Emp. Relacionada"/>
      <sheetName val="Efectos en Resultado EERR"/>
      <sheetName val="Interes Minoritario"/>
      <sheetName val="Dividendos por pagar"/>
      <sheetName val="Efecto Bonos Cerj"/>
      <sheetName val="otros ing. f. de explotac"/>
      <sheetName val="Activos pasivos"/>
      <sheetName val="Estado de Resultado2"/>
      <sheetName val="empresa"/>
      <sheetName val="Análisis"/>
      <sheetName val="ANIM"/>
      <sheetName val="#¡REF"/>
      <sheetName val="LBO"/>
      <sheetName val="Impuestos Diferidos "/>
      <sheetName val="2208001001"/>
      <sheetName val="Efficiency"/>
      <sheetName val=""/>
      <sheetName val="Consolidado Ch$ Chilectra 200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"/>
      <sheetName val="cambi"/>
      <sheetName val="bond curves-n.u."/>
      <sheetName val="TermLocalVol"/>
      <sheetName val="SwaptionMatrices"/>
      <sheetName val="SwaptionMatrices living (2)"/>
      <sheetName val="SwaptionMatrices living"/>
      <sheetName val="Swp Matr +|- Vol"/>
      <sheetName val="WTI"/>
      <sheetName val="Fixing"/>
      <sheetName val="991203"/>
      <sheetName val="INPUT"/>
      <sheetName val="Var Preços"/>
      <sheetName val="Tabela de Parâmetros"/>
      <sheetName val="BETANIA"/>
      <sheetName val="EMGESA"/>
      <sheetName val="Copertina"/>
      <sheetName val="BAL"/>
      <sheetName val="Lead"/>
      <sheetName val="bond_curves-n_u_"/>
      <sheetName val="SwaptionMatrices_living_(2)"/>
      <sheetName val="SwaptionMatrices_living"/>
      <sheetName val="Swp_Matr_+|-_Vol"/>
      <sheetName val="Var_Preços"/>
      <sheetName val="Tabela_de_Parâmetros"/>
      <sheetName val="ANIM"/>
      <sheetName val="Proyecciones"/>
      <sheetName val="graficos"/>
      <sheetName val="Resultado"/>
      <sheetName val="Precios"/>
      <sheetName val="Dietas"/>
      <sheetName val="RLI"/>
      <sheetName val="Indices"/>
      <sheetName val="Costos de Distribución"/>
      <sheetName val="7_6"/>
      <sheetName val="Dic02"/>
      <sheetName val="#¡REF"/>
      <sheetName val="Datos spread"/>
      <sheetName val="Títulos"/>
      <sheetName val="Amortiz.Cuotas"/>
      <sheetName val="Codice COD"/>
      <sheetName val="Returns"/>
      <sheetName val="Estado de Resultado"/>
      <sheetName val="Codice_COD"/>
      <sheetName val="Estado_de_Resultado"/>
      <sheetName val="Plan2"/>
      <sheetName val="Index"/>
      <sheetName val="CMRESU99"/>
      <sheetName val="2.1 ESTADO RESULT."/>
      <sheetName val="References"/>
      <sheetName val="Deposito a Plazo"/>
      <sheetName val="data"/>
      <sheetName val="Leyen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HOJADECONSOLIDACION"/>
      <sheetName val="Presentacion Flujo"/>
      <sheetName val="Detalle Otros cargos-abonos"/>
      <sheetName val="Detalle Otros Flujo"/>
      <sheetName val="Flujo  EERR"/>
      <sheetName val="SALDOS INICIALES"/>
      <sheetName val="dividendos"/>
      <sheetName val="Prestamos"/>
      <sheetName val="DETALLE DE SALDOS"/>
      <sheetName val="Datos spread"/>
      <sheetName val="Proyecciones"/>
      <sheetName val="FCaja"/>
      <sheetName val="bond curves-n.u."/>
      <sheetName val="Deposito a Plazo"/>
      <sheetName val="Indices"/>
      <sheetName val="Costos de Distribución"/>
      <sheetName val="Estado de Resultado"/>
      <sheetName val="Balance General"/>
      <sheetName val="#¡REF"/>
      <sheetName val="Oblig bco C P"/>
      <sheetName val="Prov  y Ca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Variación Balance General "/>
      <sheetName val="Variación Estado de Resultado"/>
      <sheetName val="BCE VS FLUJO"/>
      <sheetName val="EERR VS FLUJO"/>
      <sheetName val="Inversiones"/>
      <sheetName val="Interes Minoritarios"/>
      <sheetName val="Ctas. X C y P Relac"/>
      <sheetName val="Efectos en Resultado EERR"/>
      <sheetName val="Asientos Balance"/>
      <sheetName val="Asientos Resultados"/>
      <sheetName val="OT ING"/>
      <sheetName val="OT EGR"/>
      <sheetName val="EMPRESAS"/>
      <sheetName val="Cta Cte"/>
      <sheetName val="Efectos"/>
      <sheetName val="Ajuste Imptos"/>
      <sheetName val="bond curves-n.u."/>
      <sheetName val="BAL"/>
      <sheetName val="C_CCRR_ACT_ac"/>
      <sheetName val="C_CCRR_ACT_ac-1"/>
      <sheetName val="C_CCRR_UUNN_ac"/>
      <sheetName val="C_CCRR_UUNN_ac-1"/>
      <sheetName val="DATCO2"/>
      <sheetName val="C_SAG"/>
      <sheetName val="CONT"/>
      <sheetName val="Balance_General"/>
      <sheetName val="Estado_de_Resultado"/>
      <sheetName val="Estado_de_Resultado_(FECU)"/>
      <sheetName val="Variación_Balance_General_"/>
      <sheetName val="Variación_Estado_de_Resultado"/>
      <sheetName val="BCE_VS_FLUJO"/>
      <sheetName val="EERR_VS_FLUJO"/>
      <sheetName val="Interes_Minoritarios"/>
      <sheetName val="Ctas__X_C_y_P_Relac"/>
      <sheetName val="Efectos_en_Resultado_EERR"/>
      <sheetName val="Asientos_Balance"/>
      <sheetName val="Asientos_Resultados"/>
      <sheetName val="OT_ING"/>
      <sheetName val="OT_EGR"/>
      <sheetName val="Cta_Cte"/>
      <sheetName val="Ajuste_Imptos"/>
      <sheetName val="bond_curves-n_u_"/>
      <sheetName val="Detalle Otros Flujo"/>
      <sheetName val="HOJADECONSOLIDACION"/>
      <sheetName val="Datos spread"/>
      <sheetName val="Indices"/>
      <sheetName val="Costos de Distribución"/>
      <sheetName val="Consolidado IMV 02_20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Activos Regulados"/>
      <sheetName val="Estado de Resultado"/>
      <sheetName val="Inversiones"/>
      <sheetName val="Ctas. X C y P relac"/>
      <sheetName val="Impuesto"/>
      <sheetName val="Filiales Nacionales"/>
      <sheetName val="Consolidado IFRS"/>
      <sheetName val="Interes Minoritario"/>
      <sheetName val="Conciliación"/>
      <sheetName val="Conciliación por ajustes"/>
      <sheetName val="Dividendos por pagar"/>
      <sheetName val="Participaciones"/>
      <sheetName val="Participaciones1"/>
      <sheetName val="Cuadratura"/>
      <sheetName val="Efectos en EERR"/>
      <sheetName val="Asientos Balance"/>
      <sheetName val="Asientos Resultados"/>
      <sheetName val="Análisis Mes"/>
      <sheetName val="Análisis Año"/>
      <sheetName val="Activos pasivos"/>
      <sheetName val="Estado de Resultado2"/>
      <sheetName val="Datos"/>
      <sheetName val="Detalle Otros Flujo"/>
      <sheetName val="HOJADECONSOLIDACION"/>
      <sheetName val="Datos spre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"/>
      <sheetName val="Balance"/>
      <sheetName val="Balance ant"/>
      <sheetName val="Balance (2)"/>
      <sheetName val="Variaciones Act"/>
      <sheetName val="Variaciones Pas"/>
      <sheetName val="RESULTADOS MENSUAL"/>
      <sheetName val="Resultados Fecu"/>
      <sheetName val="Resultados Segregados"/>
      <sheetName val="Comentarios EERR Anual"/>
      <sheetName val="flujo de efectivo"/>
      <sheetName val="Detalles Flujovv"/>
      <sheetName val="FLUJO IFRS"/>
      <sheetName val="Detalles Flujo"/>
      <sheetName val="Inversiones Balance"/>
      <sheetName val="Inversiones Resultado"/>
      <sheetName val="Mayor-Menor valor"/>
      <sheetName val="Patrimonio"/>
      <sheetName val="ROI"/>
      <sheetName val="Ebitda"/>
      <sheetName val="Interes minoritario Balance"/>
      <sheetName val="Interes minoritario Resultado"/>
      <sheetName val="Resultados Filiales"/>
      <sheetName val="Patrimonios Filiales"/>
      <sheetName val="CM"/>
      <sheetName val="Dif.Cambio"/>
      <sheetName val="Detalles de &quot;Otros&quot;XX"/>
      <sheetName val="Detalles de &quot;Otros&quot;"/>
      <sheetName val="Presentación"/>
      <sheetName val="Gráficos (2)"/>
      <sheetName val="Gráficos"/>
      <sheetName val="TC"/>
      <sheetName val="Bce Mes Actual"/>
      <sheetName val="EERR Mes Act"/>
      <sheetName val="Bce Mes Ant"/>
      <sheetName val="EERR Mes Ant"/>
      <sheetName val="Efe Mes Act"/>
      <sheetName val="EFE año Ant"/>
      <sheetName val="Bce Endesa"/>
      <sheetName val="EERR Endesa"/>
      <sheetName val="Bce Brasil"/>
      <sheetName val="EERR Brasil"/>
      <sheetName val="Estado de Resultado"/>
      <sheetName val="Balance General"/>
      <sheetName val="Detalle Otros Flujo"/>
      <sheetName val="HOJADECONSOLIDACION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Configure"/>
      <sheetName val="Parameters"/>
      <sheetName val="Anagrafica hedging list"/>
      <sheetName val="Test di efficacia "/>
      <sheetName val="Test di efficacia (valori)"/>
      <sheetName val="Test di effic Spa no accollo"/>
      <sheetName val="Riepilogo AF PF Consolidato"/>
      <sheetName val="Riepilogo AF &amp; PF ENEL SPA"/>
      <sheetName val="tassi FFlib"/>
      <sheetName val="Riepilogo per Consolidato"/>
      <sheetName val="ENEL SpA"/>
      <sheetName val="Riepilogo per Contabilità"/>
      <sheetName val="Riepilogo per Contabilità check"/>
      <sheetName val="E DISTRIBUZIONE"/>
      <sheetName val="Dist cfh att non corr"/>
      <sheetName val="E DISTRIBUZIONE (con underl)"/>
      <sheetName val="E ENEL.IT"/>
      <sheetName val="E SOLE"/>
      <sheetName val="E Produzione"/>
      <sheetName val="E Produzione (con underl)"/>
      <sheetName val="E MARITZA"/>
      <sheetName val="SLOVENSKE ELEKTRARNE"/>
      <sheetName val="E UNION FENOSA"/>
      <sheetName val="Riepilogo per Società"/>
      <sheetName val="CONSOLIDATO per tipo derivato"/>
      <sheetName val="Riepilogo per Caggia"/>
      <sheetName val="Rng_Swap_T0"/>
      <sheetName val="Rng_CapFloor_T0"/>
      <sheetName val="Rng_Swaption_T0"/>
      <sheetName val="Rng_Loan_T0"/>
      <sheetName val="Rng_Hedging_T0"/>
      <sheetName val="portafoglio per Back Office"/>
      <sheetName val="SapCode_Prezzi"/>
      <sheetName val="% di consolidamento UFE"/>
      <sheetName val="Ratei BO"/>
      <sheetName val="anag dianos"/>
      <sheetName val="Rng_MM_T2"/>
      <sheetName val="Rng_MM_T1"/>
      <sheetName val="Rng_MM_T3"/>
      <sheetName val="Rng_MM_T4"/>
      <sheetName val="CheckFailed"/>
      <sheetName val="Bce Brasil"/>
      <sheetName val="FLUJO IFRS"/>
      <sheetName val="EFE año Ant"/>
      <sheetName val="CAT"/>
      <sheetName val="Summary Budget"/>
      <sheetName val="FCaja"/>
      <sheetName val="AGBAR-TRIM"/>
      <sheetName val="Análisis 2001"/>
      <sheetName val="Precios"/>
      <sheetName val="Datos"/>
      <sheetName val="Estado de Result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">
          <cell r="A1" t="str">
            <v>ENELCODE</v>
          </cell>
          <cell r="B1" t="str">
            <v>TRADECODE</v>
          </cell>
          <cell r="C1" t="str">
            <v>TRADEDATE</v>
          </cell>
          <cell r="D1" t="str">
            <v>PORTFOLIOCODE</v>
          </cell>
          <cell r="E1" t="str">
            <v>CONTROPARTECODE</v>
          </cell>
          <cell r="F1" t="str">
            <v>SIMULATESTATUS</v>
          </cell>
          <cell r="G1" t="str">
            <v>DIRFINCODE</v>
          </cell>
          <cell r="H1" t="str">
            <v>TYPECODE</v>
          </cell>
          <cell r="I1" t="str">
            <v>EFFECTIVEDATE</v>
          </cell>
          <cell r="J1" t="str">
            <v>MATURITYDATE</v>
          </cell>
          <cell r="K1" t="str">
            <v>DIRECTION</v>
          </cell>
          <cell r="L1" t="str">
            <v>CURRENCY</v>
          </cell>
          <cell r="M1" t="str">
            <v>DESCRIPTION</v>
          </cell>
          <cell r="N1" t="str">
            <v>CURRENCYZONE</v>
          </cell>
          <cell r="O1" t="str">
            <v>FACILITYTYPE</v>
          </cell>
          <cell r="P1" t="str">
            <v>GOVERNMENTGUARANTEE</v>
          </cell>
          <cell r="Q1" t="str">
            <v>GOVERNMENTRESPONSABILITY</v>
          </cell>
          <cell r="R1" t="str">
            <v>INTERESTRATETYPE</v>
          </cell>
          <cell r="S1" t="str">
            <v>INSTRUMENTSUBTYPE</v>
          </cell>
          <cell r="T1" t="str">
            <v>ORIGINALCTPY</v>
          </cell>
          <cell r="U1" t="str">
            <v>ORIGINALCURRENCY</v>
          </cell>
          <cell r="V1" t="str">
            <v>PLACEMENTTYPE</v>
          </cell>
          <cell r="W1" t="str">
            <v>QUOTED</v>
          </cell>
          <cell r="X1" t="str">
            <v>REFUNDTYPE</v>
          </cell>
          <cell r="Y1" t="str">
            <v>RESETTIME</v>
          </cell>
          <cell r="Z1" t="str">
            <v>STOCKEXCHANGE</v>
          </cell>
          <cell r="AA1" t="str">
            <v>TIMEPERIOD</v>
          </cell>
          <cell r="AB1" t="str">
            <v>ISSUEPRICE</v>
          </cell>
          <cell r="AC1" t="str">
            <v>LEGTYPE</v>
          </cell>
          <cell r="AD1" t="str">
            <v>GUARANTEEFXRISK</v>
          </cell>
          <cell r="AE1" t="str">
            <v>GUARANTEEFXRISK_FORMULA</v>
          </cell>
          <cell r="AF1" t="str">
            <v>HISTFXVALUE</v>
          </cell>
          <cell r="AG1" t="str">
            <v>IRRALL_IN</v>
          </cell>
          <cell r="AH1" t="str">
            <v>SPREADALL_IN</v>
          </cell>
          <cell r="AI1" t="str">
            <v>DELAYTIME</v>
          </cell>
          <cell r="AJ1" t="str">
            <v>HISTFXAREAEURO</v>
          </cell>
          <cell r="AK1" t="str">
            <v>ADVANCEDREFUNDDATE</v>
          </cell>
          <cell r="AL1" t="str">
            <v>ADVANCEDREFUNDSTATUS</v>
          </cell>
          <cell r="AM1" t="str">
            <v>PORTFOLIOGROUP</v>
          </cell>
          <cell r="AN1" t="str">
            <v>PLAYERSGROUP</v>
          </cell>
          <cell r="AO1" t="str">
            <v>AMOUNT</v>
          </cell>
          <cell r="AP1" t="str">
            <v>CTVAMOUNT</v>
          </cell>
          <cell r="AQ1" t="str">
            <v>MRKTDATADATE</v>
          </cell>
          <cell r="AR1" t="str">
            <v>POSLEGCLEANPRICE</v>
          </cell>
          <cell r="AS1" t="str">
            <v>POSLEGDIRTYPRICE</v>
          </cell>
          <cell r="AT1" t="str">
            <v>POSLEGACCRUEDINTEREST</v>
          </cell>
          <cell r="AU1" t="str">
            <v>CLEANPOSVALUE</v>
          </cell>
          <cell r="AV1" t="str">
            <v>DIRTYPOSVALUE</v>
          </cell>
          <cell r="AW1" t="str">
            <v>ACCRUEDPOSVALUE</v>
          </cell>
          <cell r="AX1" t="str">
            <v>CTVCLEANPRICE</v>
          </cell>
          <cell r="AY1" t="str">
            <v>CTVDIRTYPRICE</v>
          </cell>
          <cell r="AZ1" t="str">
            <v>CTVACCRUED</v>
          </cell>
          <cell r="BA1" t="str">
            <v>RESIDUALLIFEAVG</v>
          </cell>
          <cell r="BB1" t="str">
            <v>CURRANNUALRATE</v>
          </cell>
          <cell r="BC1" t="str">
            <v>COUPONFREQUENCY</v>
          </cell>
          <cell r="BD1" t="str">
            <v>CURRSPREAD</v>
          </cell>
          <cell r="BE1" t="str">
            <v>MARKETIRR</v>
          </cell>
          <cell r="BF1" t="str">
            <v>MINMID</v>
          </cell>
          <cell r="BG1" t="str">
            <v>MAXMID</v>
          </cell>
          <cell r="BH1" t="str">
            <v>MID</v>
          </cell>
          <cell r="BI1" t="str">
            <v>MINDATE</v>
          </cell>
          <cell r="BJ1" t="str">
            <v>MAXDATE</v>
          </cell>
          <cell r="BK1" t="str">
            <v>DELTA</v>
          </cell>
          <cell r="BL1" t="str">
            <v>GAMMA</v>
          </cell>
          <cell r="BM1" t="str">
            <v>MODDURATION</v>
          </cell>
          <cell r="BN1" t="str">
            <v>LEGDOLLARDURATION</v>
          </cell>
          <cell r="BO1" t="str">
            <v>BPVPOSVALUE</v>
          </cell>
          <cell r="BP1" t="str">
            <v>CTVBPVPOSVALUE</v>
          </cell>
          <cell r="BQ1" t="str">
            <v>PARAMCODE</v>
          </cell>
          <cell r="BR1" t="str">
            <v>DCM</v>
          </cell>
          <cell r="BS1" t="str">
            <v>CURRFROMDATE</v>
          </cell>
          <cell r="BT1" t="str">
            <v>CURRTODATE</v>
          </cell>
          <cell r="BU1" t="str">
            <v>OUTSTANDING</v>
          </cell>
          <cell r="BV1" t="str">
            <v>CTVOUTSTANDING</v>
          </cell>
          <cell r="BW1" t="str">
            <v>OUTSTANDINGTOT</v>
          </cell>
          <cell r="BX1" t="str">
            <v>CTVOUTSTANDINGTOT</v>
          </cell>
          <cell r="BY1" t="str">
            <v>IDRWDBINSTR</v>
          </cell>
          <cell r="BZ1" t="str">
            <v>SEGNO_HR</v>
          </cell>
          <cell r="CA1" t="str">
            <v>CTVOUTSTANDINGXRATE</v>
          </cell>
          <cell r="CB1" t="str">
            <v>CTV_OUTSTANDINGDW</v>
          </cell>
          <cell r="CC1" t="str">
            <v>CTV_OUT_COPERTURE</v>
          </cell>
          <cell r="CD1" t="str">
            <v>CTV_OUT_COPERTUREDW</v>
          </cell>
          <cell r="CE1" t="str">
            <v>ISBEI</v>
          </cell>
          <cell r="CF1" t="str">
            <v>NEXTDATEFROM</v>
          </cell>
          <cell r="CG1" t="str">
            <v>NEXTDATETO</v>
          </cell>
          <cell r="CH1" t="str">
            <v>NEXTPAYMENTDATE</v>
          </cell>
          <cell r="CI1" t="str">
            <v>NEXTOUTSTANDING</v>
          </cell>
          <cell r="CJ1" t="str">
            <v>NEXTCAP</v>
          </cell>
          <cell r="CK1" t="str">
            <v>NEXTFLOOR</v>
          </cell>
        </row>
        <row r="2">
          <cell r="A2" t="str">
            <v>UFE_CF 10</v>
          </cell>
          <cell r="B2" t="str">
            <v>0000003895</v>
          </cell>
          <cell r="C2">
            <v>37568</v>
          </cell>
          <cell r="D2" t="str">
            <v>E UNION FENOSA</v>
          </cell>
          <cell r="E2" t="str">
            <v>BANESTO</v>
          </cell>
          <cell r="F2">
            <v>0</v>
          </cell>
          <cell r="G2" t="str">
            <v>StdOTC_0000003895</v>
          </cell>
          <cell r="H2" t="str">
            <v>CAP_FLOOR</v>
          </cell>
          <cell r="I2">
            <v>37651</v>
          </cell>
          <cell r="J2">
            <v>40892</v>
          </cell>
          <cell r="K2">
            <v>1</v>
          </cell>
          <cell r="L2" t="str">
            <v>EUR</v>
          </cell>
          <cell r="M2" t="str">
            <v>Cap Amortising every 6 months</v>
          </cell>
          <cell r="N2" t="str">
            <v>Euro</v>
          </cell>
          <cell r="O2" t="str">
            <v>NA</v>
          </cell>
          <cell r="P2" t="str">
            <v>NA</v>
          </cell>
          <cell r="Q2" t="str">
            <v>NA</v>
          </cell>
          <cell r="R2" t="str">
            <v>NA</v>
          </cell>
          <cell r="S2" t="str">
            <v>Buy Cap</v>
          </cell>
          <cell r="T2" t="str">
            <v>NA</v>
          </cell>
          <cell r="U2" t="str">
            <v>EUR</v>
          </cell>
          <cell r="V2" t="str">
            <v>NA</v>
          </cell>
          <cell r="W2" t="str">
            <v>NA</v>
          </cell>
          <cell r="X2" t="str">
            <v>Altro</v>
          </cell>
          <cell r="Y2" t="str">
            <v>In Advance</v>
          </cell>
          <cell r="Z2" t="str">
            <v>NA</v>
          </cell>
          <cell r="AA2" t="str">
            <v>M/L termine</v>
          </cell>
          <cell r="AC2" t="str">
            <v>CLegCAP_FLOOR</v>
          </cell>
          <cell r="AD2">
            <v>0</v>
          </cell>
          <cell r="AE2">
            <v>0</v>
          </cell>
          <cell r="AL2" t="str">
            <v>Not refundable</v>
          </cell>
          <cell r="AM2" t="str">
            <v>INTERC</v>
          </cell>
          <cell r="AN2" t="str">
            <v>TERZI</v>
          </cell>
          <cell r="AO2">
            <v>9800000</v>
          </cell>
          <cell r="AP2">
            <v>9800000</v>
          </cell>
          <cell r="AQ2">
            <v>39082</v>
          </cell>
          <cell r="AR2">
            <v>1.0857106341199102E-3</v>
          </cell>
          <cell r="AS2">
            <v>1.0857106341199102E-3</v>
          </cell>
          <cell r="AT2">
            <v>0</v>
          </cell>
          <cell r="AU2">
            <v>10639.964214375101</v>
          </cell>
          <cell r="AV2">
            <v>10639.964214375101</v>
          </cell>
          <cell r="AW2">
            <v>0</v>
          </cell>
          <cell r="AX2">
            <v>1773.1500363256105</v>
          </cell>
          <cell r="AY2">
            <v>1773.1500363256105</v>
          </cell>
          <cell r="AZ2">
            <v>0</v>
          </cell>
          <cell r="BA2">
            <v>3.5950186799501904</v>
          </cell>
          <cell r="BB2">
            <v>0</v>
          </cell>
          <cell r="BC2">
            <v>6</v>
          </cell>
          <cell r="BF2">
            <v>4.1180000000000001E-2</v>
          </cell>
          <cell r="BG2">
            <v>4.1149999999999999E-2</v>
          </cell>
          <cell r="BH2">
            <v>4.1162410958904105E-2</v>
          </cell>
          <cell r="BI2">
            <v>40180</v>
          </cell>
          <cell r="BJ2">
            <v>40545</v>
          </cell>
          <cell r="BK2">
            <v>0.11714900048969801</v>
          </cell>
          <cell r="BL2">
            <v>0</v>
          </cell>
          <cell r="BO2">
            <v>114.80602047990401</v>
          </cell>
          <cell r="BP2">
            <v>19.132423312976002</v>
          </cell>
          <cell r="BQ2" t="str">
            <v>EURIBOR6M</v>
          </cell>
          <cell r="BR2" t="str">
            <v>actual/360</v>
          </cell>
          <cell r="BS2">
            <v>39066</v>
          </cell>
          <cell r="BT2">
            <v>39248</v>
          </cell>
          <cell r="BU2">
            <v>6600000</v>
          </cell>
          <cell r="BV2">
            <v>6600000</v>
          </cell>
          <cell r="BW2">
            <v>6600000</v>
          </cell>
          <cell r="BX2">
            <v>1099890</v>
          </cell>
          <cell r="BY2">
            <v>184088</v>
          </cell>
          <cell r="BZ2">
            <v>1</v>
          </cell>
          <cell r="CA2">
            <v>0</v>
          </cell>
          <cell r="CB2">
            <v>773183.40323200705</v>
          </cell>
          <cell r="CC2">
            <v>6600000</v>
          </cell>
          <cell r="CD2">
            <v>773183.40323200705</v>
          </cell>
          <cell r="CE2" t="str">
            <v>0</v>
          </cell>
          <cell r="CF2">
            <v>39248</v>
          </cell>
          <cell r="CG2">
            <v>39433</v>
          </cell>
          <cell r="CH2">
            <v>39433</v>
          </cell>
          <cell r="CI2">
            <v>6200000.0000000019</v>
          </cell>
          <cell r="CJ2">
            <v>0.05</v>
          </cell>
        </row>
        <row r="3">
          <cell r="A3" t="str">
            <v>UFE_CF 14</v>
          </cell>
          <cell r="B3" t="str">
            <v>0000003896</v>
          </cell>
          <cell r="C3">
            <v>37454</v>
          </cell>
          <cell r="D3" t="str">
            <v>E UNION FENOSA</v>
          </cell>
          <cell r="E3" t="str">
            <v>LA CAIXA</v>
          </cell>
          <cell r="F3">
            <v>0</v>
          </cell>
          <cell r="G3" t="str">
            <v>StdOTC_0000003896</v>
          </cell>
          <cell r="H3" t="str">
            <v>COLLAR</v>
          </cell>
          <cell r="I3">
            <v>37521</v>
          </cell>
          <cell r="J3">
            <v>39345</v>
          </cell>
          <cell r="K3">
            <v>1</v>
          </cell>
          <cell r="L3" t="str">
            <v>EUR</v>
          </cell>
          <cell r="M3" t="str">
            <v>Amortising every 6 months</v>
          </cell>
          <cell r="N3" t="str">
            <v>Euro</v>
          </cell>
          <cell r="O3" t="str">
            <v>NA</v>
          </cell>
          <cell r="P3" t="str">
            <v>NA</v>
          </cell>
          <cell r="Q3" t="str">
            <v>NA</v>
          </cell>
          <cell r="R3" t="str">
            <v>NA</v>
          </cell>
          <cell r="S3" t="str">
            <v>Buy collar</v>
          </cell>
          <cell r="T3" t="str">
            <v>NA</v>
          </cell>
          <cell r="U3" t="str">
            <v>EUR</v>
          </cell>
          <cell r="V3" t="str">
            <v>NA</v>
          </cell>
          <cell r="W3" t="str">
            <v>NA</v>
          </cell>
          <cell r="X3" t="str">
            <v>Altro</v>
          </cell>
          <cell r="Y3" t="str">
            <v>In Advance</v>
          </cell>
          <cell r="Z3" t="str">
            <v>NA</v>
          </cell>
          <cell r="AA3" t="str">
            <v>M/L termine</v>
          </cell>
          <cell r="AC3" t="str">
            <v>CLegCOLLAR</v>
          </cell>
          <cell r="AD3">
            <v>0</v>
          </cell>
          <cell r="AE3">
            <v>0</v>
          </cell>
          <cell r="AL3" t="str">
            <v>Not refundable</v>
          </cell>
          <cell r="AM3" t="str">
            <v>INTERC</v>
          </cell>
          <cell r="AN3" t="str">
            <v>TERZI</v>
          </cell>
          <cell r="AO3">
            <v>20760000</v>
          </cell>
          <cell r="AP3">
            <v>20760000</v>
          </cell>
          <cell r="AQ3">
            <v>39082</v>
          </cell>
          <cell r="AR3">
            <v>-4.2775762399125805E-8</v>
          </cell>
          <cell r="AS3">
            <v>-4.2775762399125805E-8</v>
          </cell>
          <cell r="AT3">
            <v>0</v>
          </cell>
          <cell r="AU3">
            <v>-0.88802482740585209</v>
          </cell>
          <cell r="AV3">
            <v>-0.88802482740585209</v>
          </cell>
          <cell r="AW3">
            <v>0</v>
          </cell>
          <cell r="AX3">
            <v>-8.8802482740585206E-2</v>
          </cell>
          <cell r="AY3">
            <v>-8.8802482740585206E-2</v>
          </cell>
          <cell r="AZ3">
            <v>0</v>
          </cell>
          <cell r="BA3">
            <v>0.69254184133650298</v>
          </cell>
          <cell r="BB3">
            <v>0</v>
          </cell>
          <cell r="BC3">
            <v>6</v>
          </cell>
          <cell r="BF3">
            <v>4.1209999999999997E-2</v>
          </cell>
          <cell r="BG3">
            <v>4.1209999999999997E-2</v>
          </cell>
          <cell r="BH3">
            <v>4.1209999999999997E-2</v>
          </cell>
          <cell r="BI3">
            <v>39815</v>
          </cell>
          <cell r="BJ3">
            <v>39815</v>
          </cell>
          <cell r="BK3">
            <v>3.13593232901186E-4</v>
          </cell>
          <cell r="BL3">
            <v>0</v>
          </cell>
          <cell r="BO3">
            <v>0.65101955150286195</v>
          </cell>
          <cell r="BP3">
            <v>6.5101955150286203E-2</v>
          </cell>
          <cell r="BQ3" t="str">
            <v>EURIBOR6M</v>
          </cell>
          <cell r="BR3" t="str">
            <v>actual/360</v>
          </cell>
          <cell r="BS3">
            <v>38980</v>
          </cell>
          <cell r="BT3">
            <v>39161</v>
          </cell>
          <cell r="BU3">
            <v>14372308</v>
          </cell>
          <cell r="BV3">
            <v>14372308</v>
          </cell>
          <cell r="BW3">
            <v>14372308</v>
          </cell>
          <cell r="BX3">
            <v>1437230.8</v>
          </cell>
          <cell r="BY3">
            <v>184089</v>
          </cell>
          <cell r="BZ3">
            <v>1</v>
          </cell>
          <cell r="CA3">
            <v>0</v>
          </cell>
          <cell r="CB3">
            <v>4507.0585299715794</v>
          </cell>
          <cell r="CC3">
            <v>14372308</v>
          </cell>
          <cell r="CD3">
            <v>4507.0585299715794</v>
          </cell>
          <cell r="CE3" t="str">
            <v>0</v>
          </cell>
          <cell r="CF3">
            <v>39161</v>
          </cell>
          <cell r="CG3">
            <v>39345</v>
          </cell>
          <cell r="CH3">
            <v>39345</v>
          </cell>
          <cell r="CI3">
            <v>13573846.000000004</v>
          </cell>
          <cell r="CJ3">
            <v>0.06</v>
          </cell>
          <cell r="CK3">
            <v>3.5000000000000003E-2</v>
          </cell>
        </row>
        <row r="4">
          <cell r="A4" t="str">
            <v>UFE_CF 17</v>
          </cell>
          <cell r="B4" t="str">
            <v>0000004122</v>
          </cell>
          <cell r="C4">
            <v>38680</v>
          </cell>
          <cell r="D4" t="str">
            <v>E UNION FENOSA</v>
          </cell>
          <cell r="E4" t="str">
            <v>SOC GEN</v>
          </cell>
          <cell r="F4">
            <v>0</v>
          </cell>
          <cell r="G4" t="str">
            <v>StdOTC_0000004122</v>
          </cell>
          <cell r="H4" t="str">
            <v>COLLAR</v>
          </cell>
          <cell r="I4">
            <v>38898</v>
          </cell>
          <cell r="J4">
            <v>41820</v>
          </cell>
          <cell r="K4">
            <v>1</v>
          </cell>
          <cell r="L4" t="str">
            <v>EUR</v>
          </cell>
          <cell r="M4" t="str">
            <v>Collar step up</v>
          </cell>
          <cell r="N4" t="str">
            <v>Euro</v>
          </cell>
          <cell r="O4" t="str">
            <v>NA</v>
          </cell>
          <cell r="P4" t="str">
            <v>NA</v>
          </cell>
          <cell r="Q4" t="str">
            <v>NA</v>
          </cell>
          <cell r="R4" t="str">
            <v>NA</v>
          </cell>
          <cell r="S4" t="str">
            <v>Buy collar</v>
          </cell>
          <cell r="T4" t="str">
            <v>NA</v>
          </cell>
          <cell r="U4" t="str">
            <v>EUR</v>
          </cell>
          <cell r="V4" t="str">
            <v>NA</v>
          </cell>
          <cell r="W4" t="str">
            <v>NA</v>
          </cell>
          <cell r="X4" t="str">
            <v>Altro</v>
          </cell>
          <cell r="Y4" t="str">
            <v>In Advance</v>
          </cell>
          <cell r="Z4" t="str">
            <v>NA</v>
          </cell>
          <cell r="AA4" t="str">
            <v>M/L termine</v>
          </cell>
          <cell r="AC4" t="str">
            <v>CLegCOLLAR</v>
          </cell>
          <cell r="AD4">
            <v>0</v>
          </cell>
          <cell r="AE4">
            <v>0</v>
          </cell>
          <cell r="AL4" t="str">
            <v>Not refundable</v>
          </cell>
          <cell r="AM4" t="str">
            <v>INTERC</v>
          </cell>
          <cell r="AN4" t="str">
            <v>TERZI</v>
          </cell>
          <cell r="AO4">
            <v>29387676.32</v>
          </cell>
          <cell r="AP4">
            <v>29387676.32</v>
          </cell>
          <cell r="AQ4">
            <v>39082</v>
          </cell>
          <cell r="AR4">
            <v>1.01423135429035E-2</v>
          </cell>
          <cell r="AS4">
            <v>1.01423135429035E-2</v>
          </cell>
          <cell r="AT4">
            <v>0</v>
          </cell>
          <cell r="AU4">
            <v>298059.02753480006</v>
          </cell>
          <cell r="AV4">
            <v>298059.02753480006</v>
          </cell>
          <cell r="AW4">
            <v>0</v>
          </cell>
          <cell r="AX4">
            <v>149029.5137674</v>
          </cell>
          <cell r="AY4">
            <v>149029.5137674</v>
          </cell>
          <cell r="AZ4">
            <v>0</v>
          </cell>
          <cell r="BA4">
            <v>6.4276282503290894</v>
          </cell>
          <cell r="BB4">
            <v>0</v>
          </cell>
          <cell r="BC4">
            <v>6</v>
          </cell>
          <cell r="BF4">
            <v>4.1189999999999997E-2</v>
          </cell>
          <cell r="BG4">
            <v>4.129E-2</v>
          </cell>
          <cell r="BH4">
            <v>4.1231643835616401E-2</v>
          </cell>
          <cell r="BI4">
            <v>41276</v>
          </cell>
          <cell r="BJ4">
            <v>41641</v>
          </cell>
          <cell r="BK4">
            <v>0.44271555532995299</v>
          </cell>
          <cell r="BL4">
            <v>0</v>
          </cell>
          <cell r="BO4">
            <v>1301.03814418657</v>
          </cell>
          <cell r="BP4">
            <v>650.51907209328499</v>
          </cell>
          <cell r="BQ4" t="str">
            <v>EURIBOR6M</v>
          </cell>
          <cell r="BR4" t="str">
            <v>actual/360</v>
          </cell>
          <cell r="BS4">
            <v>39080</v>
          </cell>
          <cell r="BT4">
            <v>39262</v>
          </cell>
          <cell r="BU4">
            <v>42040944.9500001</v>
          </cell>
          <cell r="BV4">
            <v>42040944.9500001</v>
          </cell>
          <cell r="BW4">
            <v>42040944.9500001</v>
          </cell>
          <cell r="BX4">
            <v>21020472.47500005</v>
          </cell>
          <cell r="BY4">
            <v>184315</v>
          </cell>
          <cell r="BZ4">
            <v>1</v>
          </cell>
          <cell r="CA4">
            <v>0</v>
          </cell>
          <cell r="CB4">
            <v>18612180.290135302</v>
          </cell>
          <cell r="CC4">
            <v>42040944.9500001</v>
          </cell>
          <cell r="CD4">
            <v>18612180.290135302</v>
          </cell>
          <cell r="CE4" t="str">
            <v>0</v>
          </cell>
          <cell r="CF4">
            <v>39262</v>
          </cell>
          <cell r="CG4">
            <v>39447</v>
          </cell>
          <cell r="CH4">
            <v>39447</v>
          </cell>
          <cell r="CI4">
            <v>45864077.470000118</v>
          </cell>
          <cell r="CJ4">
            <v>0.04</v>
          </cell>
          <cell r="CK4">
            <v>2.4500000000000001E-2</v>
          </cell>
        </row>
        <row r="5">
          <cell r="A5" t="str">
            <v>UFE_CF18</v>
          </cell>
          <cell r="B5" t="str">
            <v>0000004123</v>
          </cell>
          <cell r="C5">
            <v>38680</v>
          </cell>
          <cell r="D5" t="str">
            <v>E UNION FENOSA</v>
          </cell>
          <cell r="E5" t="str">
            <v>SANTANDER CENTRAL HISPANO</v>
          </cell>
          <cell r="F5">
            <v>0</v>
          </cell>
          <cell r="G5" t="str">
            <v>StdOTC_0000004123</v>
          </cell>
          <cell r="H5" t="str">
            <v>COLLAR</v>
          </cell>
          <cell r="I5">
            <v>38898</v>
          </cell>
          <cell r="J5">
            <v>41820</v>
          </cell>
          <cell r="K5">
            <v>1</v>
          </cell>
          <cell r="L5" t="str">
            <v>EUR</v>
          </cell>
          <cell r="M5" t="str">
            <v>Collar step up</v>
          </cell>
          <cell r="N5" t="str">
            <v>Euro</v>
          </cell>
          <cell r="O5" t="str">
            <v>NA</v>
          </cell>
          <cell r="P5" t="str">
            <v>NA</v>
          </cell>
          <cell r="Q5" t="str">
            <v>NA</v>
          </cell>
          <cell r="R5" t="str">
            <v>NA</v>
          </cell>
          <cell r="S5" t="str">
            <v>Buy collar</v>
          </cell>
          <cell r="T5" t="str">
            <v>NA</v>
          </cell>
          <cell r="U5" t="str">
            <v>EUR</v>
          </cell>
          <cell r="V5" t="str">
            <v>NA</v>
          </cell>
          <cell r="W5" t="str">
            <v>NA</v>
          </cell>
          <cell r="X5" t="str">
            <v>Altro</v>
          </cell>
          <cell r="Y5" t="str">
            <v>In Advance</v>
          </cell>
          <cell r="Z5" t="str">
            <v>NA</v>
          </cell>
          <cell r="AA5" t="str">
            <v>M/L termine</v>
          </cell>
          <cell r="AC5" t="str">
            <v>CLegCOLLAR</v>
          </cell>
          <cell r="AD5">
            <v>0</v>
          </cell>
          <cell r="AE5">
            <v>0</v>
          </cell>
          <cell r="AL5" t="str">
            <v>Not refundable</v>
          </cell>
          <cell r="AM5" t="str">
            <v>INTERC</v>
          </cell>
          <cell r="AN5" t="str">
            <v>TERZI</v>
          </cell>
          <cell r="AO5">
            <v>29387676.32</v>
          </cell>
          <cell r="AP5">
            <v>29387676.32</v>
          </cell>
          <cell r="AQ5">
            <v>39082</v>
          </cell>
          <cell r="AR5">
            <v>1.01423135429035E-2</v>
          </cell>
          <cell r="AS5">
            <v>1.01423135429035E-2</v>
          </cell>
          <cell r="AT5">
            <v>0</v>
          </cell>
          <cell r="AU5">
            <v>298059.02753480006</v>
          </cell>
          <cell r="AV5">
            <v>298059.02753480006</v>
          </cell>
          <cell r="AW5">
            <v>0</v>
          </cell>
          <cell r="AX5">
            <v>149029.5137674</v>
          </cell>
          <cell r="AY5">
            <v>149029.5137674</v>
          </cell>
          <cell r="AZ5">
            <v>0</v>
          </cell>
          <cell r="BA5">
            <v>6.4276282503290894</v>
          </cell>
          <cell r="BB5">
            <v>0</v>
          </cell>
          <cell r="BC5">
            <v>6</v>
          </cell>
          <cell r="BF5">
            <v>4.1189999999999997E-2</v>
          </cell>
          <cell r="BG5">
            <v>4.129E-2</v>
          </cell>
          <cell r="BH5">
            <v>4.1231643835616401E-2</v>
          </cell>
          <cell r="BI5">
            <v>41276</v>
          </cell>
          <cell r="BJ5">
            <v>41641</v>
          </cell>
          <cell r="BK5">
            <v>0.44271555532995299</v>
          </cell>
          <cell r="BL5">
            <v>0</v>
          </cell>
          <cell r="BO5">
            <v>1301.03814418657</v>
          </cell>
          <cell r="BP5">
            <v>650.51907209328499</v>
          </cell>
          <cell r="BQ5" t="str">
            <v>EURIBOR6M</v>
          </cell>
          <cell r="BR5" t="str">
            <v>actual/360</v>
          </cell>
          <cell r="BS5">
            <v>39080</v>
          </cell>
          <cell r="BT5">
            <v>39262</v>
          </cell>
          <cell r="BU5">
            <v>42040944.9500001</v>
          </cell>
          <cell r="BV5">
            <v>42040944.9500001</v>
          </cell>
          <cell r="BW5">
            <v>42040944.9500001</v>
          </cell>
          <cell r="BX5">
            <v>21020472.47500005</v>
          </cell>
          <cell r="BY5">
            <v>184316</v>
          </cell>
          <cell r="BZ5">
            <v>1</v>
          </cell>
          <cell r="CA5">
            <v>0</v>
          </cell>
          <cell r="CB5">
            <v>18612180.290135302</v>
          </cell>
          <cell r="CC5">
            <v>42040944.9500001</v>
          </cell>
          <cell r="CD5">
            <v>18612180.290135302</v>
          </cell>
          <cell r="CE5" t="str">
            <v>0</v>
          </cell>
          <cell r="CF5">
            <v>39262</v>
          </cell>
          <cell r="CG5">
            <v>39447</v>
          </cell>
          <cell r="CH5">
            <v>39447</v>
          </cell>
          <cell r="CI5">
            <v>45864077.470000118</v>
          </cell>
          <cell r="CJ5">
            <v>0.04</v>
          </cell>
          <cell r="CK5">
            <v>2.4500000000000001E-2</v>
          </cell>
        </row>
      </sheetData>
      <sheetData sheetId="29" refreshError="1">
        <row r="1">
          <cell r="A1" t="str">
            <v>ENELCODE</v>
          </cell>
          <cell r="B1" t="str">
            <v>TRADECODE</v>
          </cell>
          <cell r="C1" t="str">
            <v>TRADEDATE</v>
          </cell>
          <cell r="D1" t="str">
            <v>PORTFOLIOCODE</v>
          </cell>
          <cell r="E1" t="str">
            <v>CONTROPARTECODE</v>
          </cell>
          <cell r="F1" t="str">
            <v>SIMULATESTATUS</v>
          </cell>
          <cell r="G1" t="str">
            <v>DIRFINCODE</v>
          </cell>
          <cell r="H1" t="str">
            <v>TYPECODE</v>
          </cell>
          <cell r="I1" t="str">
            <v>EFFECTIVEDATE</v>
          </cell>
          <cell r="J1" t="str">
            <v>MATURITYDATE</v>
          </cell>
          <cell r="K1" t="str">
            <v>DIRECTION</v>
          </cell>
          <cell r="L1" t="str">
            <v>CURRENCY</v>
          </cell>
          <cell r="M1" t="str">
            <v>DESCRIPTION</v>
          </cell>
          <cell r="N1" t="str">
            <v>CURRENCYZONE</v>
          </cell>
          <cell r="O1" t="str">
            <v>FACILITYTYPE</v>
          </cell>
          <cell r="P1" t="str">
            <v>GOVERNMENTGUARANTEE</v>
          </cell>
          <cell r="Q1" t="str">
            <v>GOVERNMENTRESPONSABILITY</v>
          </cell>
          <cell r="R1" t="str">
            <v>INTERESTRATETYPE</v>
          </cell>
          <cell r="S1" t="str">
            <v>INSTRUMENTSUBTYPE</v>
          </cell>
          <cell r="T1" t="str">
            <v>ORIGINALCTPY</v>
          </cell>
          <cell r="U1" t="str">
            <v>ORIGINALCURRENCY</v>
          </cell>
          <cell r="V1" t="str">
            <v>PLACEMENTTYPE</v>
          </cell>
          <cell r="W1" t="str">
            <v>QUOTED</v>
          </cell>
          <cell r="X1" t="str">
            <v>REFUNDTYPE</v>
          </cell>
          <cell r="Y1" t="str">
            <v>RESETTIME</v>
          </cell>
          <cell r="Z1" t="str">
            <v>STOCKEXCHANGE</v>
          </cell>
          <cell r="AA1" t="str">
            <v>TIMEPERIOD</v>
          </cell>
          <cell r="AB1" t="str">
            <v>ISSUEPRICE</v>
          </cell>
          <cell r="AC1" t="str">
            <v>LEGTYPE</v>
          </cell>
          <cell r="AD1" t="str">
            <v>GUARANTEEFXRISK</v>
          </cell>
          <cell r="AE1" t="str">
            <v>GUARANTEEFXRISK_FORMULA</v>
          </cell>
          <cell r="AF1" t="str">
            <v>HISTFXVALUE</v>
          </cell>
          <cell r="AG1" t="str">
            <v>IRRALL_IN</v>
          </cell>
          <cell r="AH1" t="str">
            <v>SPREADALL_IN</v>
          </cell>
          <cell r="AI1" t="str">
            <v>DELAYTIME</v>
          </cell>
          <cell r="AJ1" t="str">
            <v>HISTFXAREAEURO</v>
          </cell>
          <cell r="AK1" t="str">
            <v>ADVANCEDREFUNDDATE</v>
          </cell>
          <cell r="AL1" t="str">
            <v>ADVANCEDREFUNDSTATUS</v>
          </cell>
          <cell r="AM1" t="str">
            <v>PORTFOLIOGROUP</v>
          </cell>
          <cell r="AN1" t="str">
            <v>PLAYERSGROUP</v>
          </cell>
          <cell r="AO1" t="str">
            <v>AMOUNT</v>
          </cell>
          <cell r="AP1" t="str">
            <v>CTVAMOUNT</v>
          </cell>
          <cell r="AQ1" t="str">
            <v>MRKTDATADATE</v>
          </cell>
          <cell r="AR1" t="str">
            <v>POSLEGCLEANPRICE</v>
          </cell>
          <cell r="AS1" t="str">
            <v>POSLEGDIRTYPRICE</v>
          </cell>
          <cell r="AT1" t="str">
            <v>POSLEGACCRUEDINTEREST</v>
          </cell>
          <cell r="AU1" t="str">
            <v>CLEANPOSVALUE</v>
          </cell>
          <cell r="AV1" t="str">
            <v>DIRTYPOSVALUE</v>
          </cell>
          <cell r="AW1" t="str">
            <v>ACCRUEDPOSVALUE</v>
          </cell>
          <cell r="AX1" t="str">
            <v>CTVCLEANPRICE</v>
          </cell>
          <cell r="AY1" t="str">
            <v>CTVDIRTYPRICE</v>
          </cell>
          <cell r="AZ1" t="str">
            <v>CTVACCRUED</v>
          </cell>
          <cell r="BA1" t="str">
            <v>RESIDUALLIFEAVG</v>
          </cell>
          <cell r="BB1" t="str">
            <v>CURRANNUALRATE</v>
          </cell>
          <cell r="BC1" t="str">
            <v>COUPONFREQUENCY</v>
          </cell>
          <cell r="BD1" t="str">
            <v>CURRSPREAD</v>
          </cell>
          <cell r="BE1" t="str">
            <v>MARKETIRR</v>
          </cell>
          <cell r="BF1" t="str">
            <v>MINMID</v>
          </cell>
          <cell r="BG1" t="str">
            <v>MAXMID</v>
          </cell>
          <cell r="BH1" t="str">
            <v>MID</v>
          </cell>
          <cell r="BI1" t="str">
            <v>MINDATE</v>
          </cell>
          <cell r="BJ1" t="str">
            <v>MAXDATE</v>
          </cell>
          <cell r="BK1" t="str">
            <v>DELTA</v>
          </cell>
          <cell r="BL1" t="str">
            <v>GAMMA</v>
          </cell>
          <cell r="BM1" t="str">
            <v>MODDURATION</v>
          </cell>
          <cell r="BN1" t="str">
            <v>LEGDOLLARDURATION</v>
          </cell>
          <cell r="BO1" t="str">
            <v>BPVPOSVALUE</v>
          </cell>
          <cell r="BP1" t="str">
            <v>CTVBPVPOSVALUE</v>
          </cell>
          <cell r="BQ1" t="str">
            <v>PARAMCODE</v>
          </cell>
          <cell r="BR1" t="str">
            <v>DCM</v>
          </cell>
          <cell r="BS1" t="str">
            <v>CURRFROMDATE</v>
          </cell>
          <cell r="BT1" t="str">
            <v>CURRTODATE</v>
          </cell>
          <cell r="BU1" t="str">
            <v>OUTSTANDING</v>
          </cell>
          <cell r="BV1" t="str">
            <v>CTVOUTSTANDING</v>
          </cell>
          <cell r="BW1" t="str">
            <v>OUTSTANDINGTOT</v>
          </cell>
          <cell r="BX1" t="str">
            <v>CTVOUTSTANDINGTOT</v>
          </cell>
          <cell r="BY1" t="str">
            <v>IDRWDBINSTR</v>
          </cell>
          <cell r="BZ1" t="str">
            <v>SEGNO_HR</v>
          </cell>
          <cell r="CA1" t="str">
            <v>CTVOUTSTANDINGXRATE</v>
          </cell>
          <cell r="CB1" t="str">
            <v>CTV_OUTSTANDINGDW</v>
          </cell>
          <cell r="CC1" t="str">
            <v>CTV_OUT_COPERTURE</v>
          </cell>
          <cell r="CD1" t="str">
            <v>CTV_OUT_COPERTUREDW</v>
          </cell>
          <cell r="CE1" t="str">
            <v>ISBEI</v>
          </cell>
          <cell r="CF1" t="str">
            <v>STRIKE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 (NIIF)"/>
      <sheetName val="Balance General"/>
      <sheetName val="Estado de Resultado (FECU)"/>
      <sheetName val="bce"/>
      <sheetName val="diferencias gaap"/>
      <sheetName val="Ajustes"/>
      <sheetName val="Reclasif"/>
      <sheetName val="Formato Bce PPT"/>
      <sheetName val="Formato EERR PPT"/>
      <sheetName val="Reclasif (2)"/>
      <sheetName val="Precios de Nudo"/>
      <sheetName val="Exámen de Patrim."/>
      <sheetName val="Summary Budget"/>
      <sheetName val="Rng_CapFloor_T0"/>
      <sheetName val="Rng_Swaption_T0"/>
      <sheetName val="Datos"/>
      <sheetName val="VENTAS"/>
      <sheetName val="criterio"/>
      <sheetName val="Impuestos Diferidos "/>
      <sheetName val="CMRESU99"/>
      <sheetName val="Estado de Resultado"/>
      <sheetName val="bond curves-n.u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Activo"/>
      <sheetName val="Pasivo"/>
      <sheetName val="Variaciones Act"/>
      <sheetName val="Variaciones Pas"/>
      <sheetName val="EERR"/>
      <sheetName val="Resultados Segregados"/>
      <sheetName val="Resultados Fecu"/>
      <sheetName val="Comentarios EERR Anual"/>
      <sheetName val="Hoja1"/>
      <sheetName val="flujo de efectivo "/>
      <sheetName val="Detalles Flujo"/>
      <sheetName val="Inversiones"/>
      <sheetName val="Mayor-Menor valor"/>
      <sheetName val="Patrimonio"/>
      <sheetName val="ROI"/>
      <sheetName val="Ebitda"/>
      <sheetName val="Interes minoritario"/>
      <sheetName val="Resultados Filiales"/>
      <sheetName val="Patrimonios Filiales"/>
      <sheetName val="BT 64"/>
      <sheetName val="BT64 economico"/>
      <sheetName val="CM"/>
      <sheetName val="Dif.Cambio"/>
      <sheetName val="Detalles de &quot;Otros&quot;"/>
      <sheetName val="Presentación"/>
      <sheetName val="Gráficos"/>
      <sheetName val="TC"/>
      <sheetName val="Factores"/>
      <sheetName val="Estado de Resultado"/>
      <sheetName val="Balance General"/>
      <sheetName val="Precios de Nudo"/>
      <sheetName val="Summary Budget"/>
      <sheetName val="Exámen de Patrim."/>
      <sheetName val="Impuestos Diferidos "/>
      <sheetName val="Rng_CapFloor_T0"/>
      <sheetName val="Rng_Swaption_T0"/>
      <sheetName val="introducc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4">
          <cell r="A4">
            <v>39082</v>
          </cell>
        </row>
        <row r="8">
          <cell r="V8">
            <v>0</v>
          </cell>
          <cell r="X8">
            <v>0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EV_##PARKEDGET##"/>
      <sheetName val="EV_##PARKEDCOM##"/>
      <sheetName val="EV_##PARKEDPROPS##"/>
      <sheetName val="INICIO"/>
      <sheetName val="RESUMEN"/>
      <sheetName val="VALIDACIONES"/>
      <sheetName val="1"/>
      <sheetName val="1A"/>
      <sheetName val="2"/>
      <sheetName val="3"/>
      <sheetName val="3A"/>
      <sheetName val="4"/>
      <sheetName val="4A"/>
      <sheetName val="5"/>
      <sheetName val="6"/>
      <sheetName val="6A"/>
      <sheetName val="7"/>
      <sheetName val="8"/>
      <sheetName val="8A"/>
      <sheetName val="9"/>
      <sheetName val="10"/>
      <sheetName val="11"/>
      <sheetName val="12"/>
      <sheetName val="12A"/>
      <sheetName val="13"/>
      <sheetName val="14"/>
      <sheetName val="15"/>
      <sheetName val="16"/>
      <sheetName val="17"/>
      <sheetName val="18"/>
      <sheetName val="19"/>
      <sheetName val="20"/>
      <sheetName val="Meta_Data"/>
      <sheetName val="Estado de Resultado"/>
      <sheetName val="VENTAS"/>
      <sheetName val="Precios"/>
      <sheetName val="EERR ISAPRES ABIERTAS"/>
      <sheetName val="Costos de Distribución"/>
      <sheetName val="Indices"/>
      <sheetName val="AI-4"/>
      <sheetName val="AI-11 Multas"/>
      <sheetName val="AII-3 Pat. Trib"/>
      <sheetName val="Consolidado"/>
      <sheetName val="PRO10_F"/>
      <sheetName val="PRO_STS"/>
      <sheetName val="Inicio Análisis Cuentas"/>
      <sheetName val="AD Invers"/>
      <sheetName val="Detalle Otros Flujo"/>
      <sheetName val="HOJADECONSOLIDACION"/>
      <sheetName val="Bce Brasil"/>
      <sheetName val="FLUJO IFRS"/>
      <sheetName val="EFE año A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5">
          <cell r="E15" t="str">
            <v>EEFF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"/>
      <sheetName val="NO CUADRA"/>
      <sheetName val="Cruce"/>
      <sheetName val="Validador"/>
      <sheetName val="empresas"/>
      <sheetName val="B DATOS"/>
      <sheetName val="ELIMINACIÓN"/>
      <sheetName val="QUEDAN"/>
      <sheetName val="CALCULOS"/>
      <sheetName val="0"/>
      <sheetName val="15a"/>
      <sheetName val="Macro"/>
      <sheetName val="20"/>
      <sheetName val="RESUMEN"/>
      <sheetName val="Flujo fondos indiv"/>
      <sheetName val="Consolidado"/>
      <sheetName val="PRO10_F"/>
      <sheetName val="PRO_STS"/>
      <sheetName val="31.03.99"/>
      <sheetName val="Diferidos"/>
      <sheetName val="VENTAS"/>
      <sheetName val="Pencahue"/>
      <sheetName val="Hoja1"/>
      <sheetName val="fechas"/>
    </sheetNames>
    <sheetDataSet>
      <sheetData sheetId="0" refreshError="1"/>
      <sheetData sheetId="1" refreshError="1">
        <row r="2">
          <cell r="A2" t="str">
            <v>Grupo</v>
          </cell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  <cell r="M2">
            <v>12</v>
          </cell>
          <cell r="N2">
            <v>13</v>
          </cell>
          <cell r="O2">
            <v>14</v>
          </cell>
          <cell r="P2">
            <v>15</v>
          </cell>
          <cell r="Q2">
            <v>16</v>
          </cell>
          <cell r="R2">
            <v>17</v>
          </cell>
          <cell r="S2">
            <v>18</v>
          </cell>
          <cell r="T2">
            <v>19</v>
          </cell>
          <cell r="U2">
            <v>20</v>
          </cell>
          <cell r="V2">
            <v>50</v>
          </cell>
          <cell r="W2">
            <v>99</v>
          </cell>
        </row>
        <row r="3">
          <cell r="A3" t="str">
            <v>efectos con empresa</v>
          </cell>
          <cell r="B3" t="e">
            <v>#N/A</v>
          </cell>
          <cell r="C3" t="e">
            <v>#N/A</v>
          </cell>
          <cell r="D3" t="e">
            <v>#N/A</v>
          </cell>
          <cell r="E3" t="e">
            <v>#N/A</v>
          </cell>
          <cell r="F3" t="e">
            <v>#N/A</v>
          </cell>
          <cell r="G3" t="e">
            <v>#N/A</v>
          </cell>
          <cell r="H3" t="e">
            <v>#N/A</v>
          </cell>
          <cell r="I3" t="e">
            <v>#N/A</v>
          </cell>
          <cell r="J3" t="e">
            <v>#N/A</v>
          </cell>
          <cell r="K3" t="e">
            <v>#N/A</v>
          </cell>
          <cell r="L3" t="e">
            <v>#N/A</v>
          </cell>
          <cell r="M3" t="e">
            <v>#N/A</v>
          </cell>
          <cell r="N3" t="e">
            <v>#N/A</v>
          </cell>
          <cell r="O3" t="e">
            <v>#N/A</v>
          </cell>
          <cell r="P3" t="e">
            <v>#N/A</v>
          </cell>
          <cell r="Q3" t="e">
            <v>#N/A</v>
          </cell>
          <cell r="R3" t="e">
            <v>#N/A</v>
          </cell>
          <cell r="S3" t="e">
            <v>#N/A</v>
          </cell>
          <cell r="T3" t="e">
            <v>#N/A</v>
          </cell>
          <cell r="U3" t="e">
            <v>#N/A</v>
          </cell>
          <cell r="V3" t="e">
            <v>#N/A</v>
          </cell>
          <cell r="W3" t="e">
            <v>#N/A</v>
          </cell>
        </row>
        <row r="4">
          <cell r="A4" t="str">
            <v>Empresa informante</v>
          </cell>
        </row>
        <row r="5">
          <cell r="A5" t="str">
            <v>Enersis S.A.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</row>
        <row r="6">
          <cell r="A6" t="str">
            <v>Chilectra S.A.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</row>
        <row r="7">
          <cell r="A7" t="str">
            <v>Cia A. Multiser.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>Diprel S.A.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Synapsis S.A.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A10" t="str">
            <v>Rio Maipo S.A.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>Inm. M. Velasco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A12" t="str">
            <v>Endesa S.A.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A13" t="str">
            <v>Edesur S.A.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Cerj S.A.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A Puerto S.A.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 t="str">
            <v>E. International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>Interocean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 t="str">
            <v>Luz de Bogotá S.A.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A19" t="str">
            <v>Distrilima S.A.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>E. Investment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A21" t="str">
            <v>E.E. de Panama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A22" t="str">
            <v>Investluz S.A.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>A Cordillera S.A.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A24" t="str">
            <v>E. Bs. Aires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A25" t="str">
            <v>RESTO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>¿Otros?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X2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ferencia de cambio"/>
      <sheetName val="Correccion monetaria"/>
      <sheetName val="Resumen"/>
      <sheetName val="Hedging"/>
      <sheetName val="Proyecciones"/>
      <sheetName val="Patrimonio"/>
      <sheetName val="CELULOSA $"/>
      <sheetName val="Deposito a Plazo"/>
      <sheetName val="Total Gral2003"/>
      <sheetName val="Por Suc 2003"/>
      <sheetName val="Por Suc 2003 (ind)"/>
      <sheetName val="Por Suc 2003 (col)"/>
      <sheetName val="NO CUADRA"/>
      <sheetName val="Flujo fondos indiv"/>
      <sheetName val="Datos"/>
      <sheetName val="BALANCE "/>
      <sheetName val="empre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dor"/>
      <sheetName val="Activo"/>
      <sheetName val="Pasivo"/>
      <sheetName val="E°Resultado"/>
      <sheetName val="Presentacion Flujo"/>
      <sheetName val="Reclasificaciones"/>
      <sheetName val="Porcentajes"/>
      <sheetName val="tipos de cambio"/>
      <sheetName val="Deposito a Plazo"/>
      <sheetName val="Deudores Varios"/>
      <sheetName val="Existencias"/>
      <sheetName val="Trans.EE.RR."/>
      <sheetName val="Efectos result"/>
      <sheetName val="FUT"/>
      <sheetName val="Impto."/>
      <sheetName val="Diferido Bt60 (a)"/>
      <sheetName val="Diferido Bt60 (e)"/>
      <sheetName val="Otros activos circ."/>
      <sheetName val="Pactos con retroc."/>
      <sheetName val="Activo fijo"/>
      <sheetName val="Inv. E-R"/>
      <sheetName val="San Isidro"/>
      <sheetName val="Pasivos asoc. CP"/>
      <sheetName val="Inversiones"/>
      <sheetName val="Inv Otras soc"/>
      <sheetName val="M Y M Valor"/>
      <sheetName val="Otros Act. LP"/>
      <sheetName val="Otros Pasivos CP"/>
      <sheetName val="Oblig. Bcos. CP"/>
      <sheetName val="Oblig. Bcos. LPpCP"/>
      <sheetName val="Oblig. Bcos. LP"/>
      <sheetName val="Pagarés"/>
      <sheetName val="Bono SVS"/>
      <sheetName val="Bonos series (b)"/>
      <sheetName val="Bonos series"/>
      <sheetName val="Prov. y Cast."/>
      <sheetName val="Indem al Personal"/>
      <sheetName val="Int. Minoritario"/>
      <sheetName val="Int. Minor. Resultado"/>
      <sheetName val="Patrimonio"/>
      <sheetName val="Acciones"/>
      <sheetName val="Dividendos"/>
      <sheetName val="Capital"/>
      <sheetName val="Deficit"/>
      <sheetName val="Reservas patrimonio"/>
      <sheetName val="Otros. Ig. F.Explot."/>
      <sheetName val="OtrosEg. F.Explot."/>
      <sheetName val="Corrección monetaria"/>
      <sheetName val="Diferencias de Cambio"/>
      <sheetName val="GastosBonos"/>
      <sheetName val="Derivados"/>
      <sheetName val="Garantías"/>
      <sheetName val="Garantías Ind"/>
      <sheetName val="Moneda Ext.Activo"/>
      <sheetName val="Moneda Ext.PasivoCP"/>
      <sheetName val="Moneda Ext.PasivoLP"/>
      <sheetName val="Item ext"/>
      <sheetName val="Otros Flujo"/>
      <sheetName val="Balance General"/>
      <sheetName val="Estado de Result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ño 2000"/>
      <sheetName val="activo"/>
      <sheetName val="pasivos"/>
      <sheetName val="resultado"/>
      <sheetName val="flujo"/>
      <sheetName val="Cor. Monet "/>
      <sheetName val="Prov  y Cast"/>
      <sheetName val="Prov Larg Plaz"/>
      <sheetName val="Otras Prov LP"/>
      <sheetName val="Ot Ing F Explot"/>
      <sheetName val="Estimac Incob"/>
      <sheetName val="valores neg"/>
      <sheetName val="Act. Fijo c"/>
      <sheetName val="Oblig bco C P"/>
      <sheetName val="Oblig bcos L P"/>
      <sheetName val="Oblig Varias C P"/>
      <sheetName val="Oblig Varias L P"/>
      <sheetName val="trans E R C P"/>
      <sheetName val="Efect Resul E R "/>
      <sheetName val="trans E R L P"/>
      <sheetName val="Impto Renta "/>
      <sheetName val="Impto Diferido"/>
      <sheetName val="Patrimonio"/>
      <sheetName val="Trans. acciones"/>
      <sheetName val="Dist. accionistas"/>
      <sheetName val="Intangibles"/>
      <sheetName val="clientes"/>
      <sheetName val="an. razon c"/>
      <sheetName val="NO CUADRA"/>
      <sheetName val="PARAM"/>
      <sheetName val="CELULOSA $"/>
      <sheetName val="Resumen"/>
      <sheetName val="Balance General"/>
      <sheetName val="Estado de Resultado"/>
      <sheetName val="Input"/>
      <sheetName val="Tributario_A25_1.1"/>
      <sheetName val="Base Datos"/>
      <sheetName val="VENTAS"/>
      <sheetName val="Resultados"/>
      <sheetName val="Ctas_Ctes"/>
      <sheetName val="Cliente"/>
      <sheetName val="Precios"/>
      <sheetName val="Parámetros"/>
      <sheetName val="Asesoria RRHH"/>
      <sheetName val="Axe_D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Asientos eliminación"/>
      <sheetName val="Inversiones"/>
      <sheetName val="Int. Minor."/>
      <sheetName val="Impuestos"/>
      <sheetName val="Dividendos por pagar"/>
      <sheetName val="Ctas. X C y P relac"/>
      <sheetName val="Efectos en EERR"/>
      <sheetName val="Resumen"/>
      <sheetName val="Forestal Chile S. A."/>
      <sheetName val="Oblig bco C P"/>
      <sheetName val="Prov  y Cast"/>
      <sheetName val="Proyecciones"/>
      <sheetName val="Datos del préstamo"/>
      <sheetName val="CELULOSA $"/>
      <sheetName val="Activo Por Familia"/>
      <sheetName val="NO CUADRA"/>
      <sheetName val="Foglio3"/>
      <sheetName val="PARAM"/>
      <sheetName val="Patrimonio"/>
      <sheetName val="Deposito a Plazo"/>
      <sheetName val="Feuil1"/>
      <sheetName val="BAL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Asientos eliminación"/>
      <sheetName val="Inversiones"/>
      <sheetName val="Int. Minor."/>
      <sheetName val="Impuestos"/>
      <sheetName val="Dividendos por pagar"/>
      <sheetName val="Ctas. X C y P relac"/>
      <sheetName val="Efectos en EERR"/>
      <sheetName val="Foglio3"/>
      <sheetName val="BAL"/>
      <sheetName val="Parametri"/>
      <sheetName val="Oblig bco C P"/>
      <sheetName val="Prov  y Cast"/>
      <sheetName val="Balance_General"/>
      <sheetName val="Estado_de_Resultado"/>
      <sheetName val="Estado_de_Resultado_(FECU)"/>
      <sheetName val="Asientos_eliminación"/>
      <sheetName val="Int__Minor_"/>
      <sheetName val="Dividendos_por_pagar"/>
      <sheetName val="Ctas__X_C_y_P_relac"/>
      <sheetName val="Efectos_en_EERR"/>
      <sheetName val="Oblig_bco_C_P"/>
      <sheetName val="Prov__y_Cast"/>
      <sheetName val="PARAM"/>
      <sheetName val="CELULOSA $"/>
      <sheetName val="Resumen"/>
      <sheetName val="Forestal Chile S. A."/>
      <sheetName val="Proyecciones"/>
      <sheetName val="Datos del préstamo"/>
      <sheetName val="Activo Por Familia"/>
      <sheetName val="NO CUADRA"/>
      <sheetName val="Axe_Doc"/>
      <sheetName val="#¡REF"/>
      <sheetName val="Balance"/>
      <sheetName val="Result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ño 2000"/>
      <sheetName val="activo"/>
      <sheetName val="pasivos"/>
      <sheetName val="resultado"/>
      <sheetName val="flujo"/>
      <sheetName val="Cor. Monet "/>
      <sheetName val="Prov  y Cast"/>
      <sheetName val="Prov Larg Plaz"/>
      <sheetName val="Otras Prov LP"/>
      <sheetName val="Ot Ing F Explot"/>
      <sheetName val="Estimac Incob"/>
      <sheetName val="valores neg"/>
      <sheetName val="Act. Fijo c"/>
      <sheetName val="Oblig bco C P"/>
      <sheetName val="Oblig bcos L P"/>
      <sheetName val="Oblig Varias C P"/>
      <sheetName val="Oblig Varias L P"/>
      <sheetName val="trans E R C P"/>
      <sheetName val="Efect Resul E R "/>
      <sheetName val="trans E R L P"/>
      <sheetName val="Impto Renta "/>
      <sheetName val="Impto Diferido"/>
      <sheetName val="Patrimonio"/>
      <sheetName val="Trans. acciones"/>
      <sheetName val="Dist. accionistas"/>
      <sheetName val="Intangibles"/>
      <sheetName val="clientes"/>
      <sheetName val="an. razon c"/>
      <sheetName val="Balance General"/>
      <sheetName val="Estado de Resultado"/>
      <sheetName val="Tributario_A25_1.1"/>
      <sheetName val="Base Datos"/>
      <sheetName val="PARAM"/>
      <sheetName val="CELULOSA $"/>
      <sheetName val="Resumen"/>
      <sheetName val="Input"/>
      <sheetName val="VENTAS"/>
      <sheetName val="Resultados"/>
      <sheetName val="Ctas_Ctes"/>
      <sheetName val="Cliente"/>
      <sheetName val="Precios"/>
      <sheetName val="Parámetros"/>
      <sheetName val="Asesoria RRHH"/>
      <sheetName val="Datos12"/>
      <sheetName val="Dic02"/>
      <sheetName val="Indices"/>
      <sheetName val="Costos de Distribución"/>
      <sheetName val="NO CUADRA"/>
      <sheetName val="Cronogram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HOJADECONSOLIDACION"/>
      <sheetName val="Detalle Otros cargos-abonos"/>
      <sheetName val="Detalle Otros Flujo"/>
      <sheetName val="Flujo  EERR"/>
      <sheetName val="Flujo efec. y efec. equiv."/>
      <sheetName val="Saldos Iniciales"/>
      <sheetName val="Detalle Saldos Flujo"/>
      <sheetName val="dividendos"/>
      <sheetName val="Dividendos de Terceros"/>
      <sheetName val="Detalle Otros Flujo (2)"/>
      <sheetName val="Detalle Obtención Pago Bancos"/>
      <sheetName val="Prestamos"/>
      <sheetName val="Analisis mensual"/>
      <sheetName val="Analisis anual"/>
      <sheetName val="Flujo de Efectivo"/>
      <sheetName val="Prov  y Cast"/>
      <sheetName val="Balance General"/>
      <sheetName val="Estado de Resultado"/>
      <sheetName val="Tributario_A25_1.1"/>
      <sheetName val="Base Datos"/>
      <sheetName val="TC UF"/>
      <sheetName val="Indices"/>
      <sheetName val="bond curves-n.u."/>
      <sheetName val="Costos de Distribución"/>
    </sheetNames>
    <sheetDataSet>
      <sheetData sheetId="0" refreshError="1"/>
      <sheetData sheetId="1" refreshError="1">
        <row r="10">
          <cell r="H10" t="str">
            <v>Tunel El Melón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Inversiones"/>
      <sheetName val="Interes Minoritario"/>
      <sheetName val="Ctas. X C y P relac"/>
      <sheetName val="Impuesto"/>
      <sheetName val="Participaciones"/>
      <sheetName val="Efectos en EERR"/>
      <sheetName val="Participaciones1"/>
      <sheetName val="Cuadratura"/>
      <sheetName val="Asientos Balance"/>
      <sheetName val="Asientos Resultados"/>
      <sheetName val="Análisis Mes"/>
      <sheetName val="Análisis Año"/>
      <sheetName val="Activos Regulados"/>
      <sheetName val="Activos pasivos"/>
      <sheetName val="Estado de Resultado2"/>
      <sheetName val="F-Portada"/>
      <sheetName val="Portada"/>
      <sheetName val="Elenco Commesse"/>
      <sheetName val="CodiceML"/>
      <sheetName val="CodiceNIC"/>
      <sheetName val="HOJADECONSOLIDACION"/>
      <sheetName val="Balance_General"/>
      <sheetName val="Estado_de_Resultado"/>
      <sheetName val="Estado_de_Resultado_(FECU)"/>
      <sheetName val="Interes_Minoritario"/>
      <sheetName val="Ctas__X_C_y_P_relac"/>
      <sheetName val="Efectos_en_EERR"/>
      <sheetName val="Asientos_Balance"/>
      <sheetName val="Asientos_Resultados"/>
      <sheetName val="Análisis_Mes"/>
      <sheetName val="Análisis_Año"/>
      <sheetName val="Activos_Regulados"/>
      <sheetName val="Activos_pasivos"/>
      <sheetName val="Estado_de_Resultado2"/>
      <sheetName val="Elenco_Commesse"/>
      <sheetName val="CLIENTE"/>
      <sheetName val="Prov  y Cast"/>
      <sheetName val="bond curves-n.u."/>
      <sheetName val="Detalle Otros Flujo"/>
      <sheetName val="Oblig bco C 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1-1.000"/>
      <sheetName val="B2-1.000"/>
      <sheetName val="anexo00"/>
      <sheetName val="anexo01"/>
      <sheetName val="anexo02"/>
      <sheetName val="anexo03"/>
      <sheetName val="ESTRUC.DEUDA USD"/>
      <sheetName val="TIPOLOGIA"/>
      <sheetName val="Vencim.Tipología"/>
      <sheetName val="PTOS.INTEREMPRESA"/>
      <sheetName val="LINEAS CDO."/>
      <sheetName val="BONOS INTERNACIONALES"/>
      <sheetName val="BONOS LOCAL"/>
      <sheetName val="RIESGO BANCARIO"/>
      <sheetName val="PTOS.BANCARIOS"/>
      <sheetName val="NEGOCIO FINANCIERO"/>
      <sheetName val="EvoluciónDeuda"/>
      <sheetName val="AMORT"/>
      <sheetName val="liquidez"/>
      <sheetName val="CUADRE DEUDA CON TERCEROS"/>
      <sheetName val="CUADRE GF CON TERCEROS "/>
      <sheetName val="Conciliacion"/>
      <sheetName val="Pagares"/>
      <sheetName val="INSTRUCTIVO CUADRE CONT-FIN"/>
      <sheetName val="VENCIMIENTOS"/>
      <sheetName val="AJUSTES IFRS"/>
      <sheetName val="HOJA CUADRE"/>
      <sheetName val="CUADRE GF CON TERCEROS"/>
      <sheetName val="CUADRE ENEL"/>
      <sheetName val="VENCIMIENTOSAJUSTES"/>
      <sheetName val="AJUSTESIFRSAJUSTES"/>
      <sheetName val="CUADREENELAJUSTES"/>
      <sheetName val="Prov  y Cast"/>
      <sheetName val="FCM"/>
      <sheetName val="DIAP RX-CMA-TOT"/>
      <sheetName val="ANIM"/>
      <sheetName val="Bce Brasil"/>
      <sheetName val="Efficiency"/>
      <sheetName val="XXXXXX0"/>
      <sheetName val="Icof"/>
      <sheetName val="Hoja1"/>
      <sheetName val="TABLAS"/>
      <sheetName val="Estres $ corrientes"/>
      <sheetName val="ER por Familias"/>
      <sheetName val="BLCE PESOS"/>
      <sheetName val="Precios de Nudo"/>
      <sheetName val="Datos12"/>
    </sheetNames>
    <sheetDataSet>
      <sheetData sheetId="0"/>
      <sheetData sheetId="1"/>
      <sheetData sheetId="2"/>
      <sheetData sheetId="3" refreshError="1">
        <row r="4">
          <cell r="K4">
            <v>39051</v>
          </cell>
        </row>
        <row r="7">
          <cell r="K7">
            <v>527.69000000000005</v>
          </cell>
        </row>
        <row r="9">
          <cell r="K9">
            <v>1000000</v>
          </cell>
        </row>
        <row r="10">
          <cell r="K10">
            <v>18379.009999999998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"/>
      <sheetName val="Balance"/>
      <sheetName val="Variaciones Act"/>
      <sheetName val="Variaciones Pas"/>
      <sheetName val="Resultados Fecu"/>
      <sheetName val="Resultados Segregados"/>
      <sheetName val="Comentarios EERR Anual"/>
      <sheetName val="flujo de efectivo"/>
      <sheetName val="Detalles Flujovv"/>
      <sheetName val="Detalles Flujo"/>
      <sheetName val="Inversiones Balance"/>
      <sheetName val="Inversiones Resultado"/>
      <sheetName val="Mayor-Menor valor"/>
      <sheetName val="Patrimonio"/>
      <sheetName val="ROI"/>
      <sheetName val="Ebitda"/>
      <sheetName val="Interes minoritario Balance"/>
      <sheetName val="Interes minoritario Resultado"/>
      <sheetName val="Resultados Filiales"/>
      <sheetName val="Patrimonios Filiales"/>
      <sheetName val="BT 64"/>
      <sheetName val="BT64 economico"/>
      <sheetName val="CM"/>
      <sheetName val="Dif.Cambio"/>
      <sheetName val="Detalles de &quot;Otros&quot;XX"/>
      <sheetName val="Detalles de &quot;Otros&quot;"/>
      <sheetName val="Presentación"/>
      <sheetName val="Gráficos (2)"/>
      <sheetName val="Gráficos"/>
      <sheetName val="TC"/>
      <sheetName val="Bce Mes Actual"/>
      <sheetName val="EERR Mes Act"/>
      <sheetName val="Bce Mes Ant"/>
      <sheetName val="EERR Mes Ant"/>
      <sheetName val="Efe Mes Act"/>
      <sheetName val="EFE año Ant"/>
      <sheetName val="Bce Endesa"/>
      <sheetName val="EERR Endesa"/>
      <sheetName val="Bce Brasil"/>
      <sheetName val="EERR Brasil"/>
      <sheetName val="Estado de Resultado"/>
      <sheetName val="Precios de Nudo"/>
      <sheetName val="XXXXXX0"/>
      <sheetName val="Icof"/>
      <sheetName val="BLCE PESOS"/>
      <sheetName val="Links"/>
      <sheetName val="ANIM"/>
      <sheetName val="Lead"/>
      <sheetName val="Precios"/>
      <sheetName val="RESUMEN"/>
      <sheetName val="Fee Colocadores"/>
      <sheetName val="IVM102002"/>
      <sheetName val="CPM-BCSA-03"/>
      <sheetName val="FCM"/>
      <sheetName val="Activo Por Famil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ño 2000"/>
      <sheetName val="activo"/>
      <sheetName val="pasivos"/>
      <sheetName val="resultado"/>
      <sheetName val="flujo"/>
      <sheetName val="Cor. Monet "/>
      <sheetName val="Prov  y Cast"/>
      <sheetName val="Prov Larg Plaz"/>
      <sheetName val="Otras Prov LP"/>
      <sheetName val="Ot Ing F Explot"/>
      <sheetName val="Estimac Incob"/>
      <sheetName val="valores neg"/>
      <sheetName val="Act. Fijo c"/>
      <sheetName val="Oblig bco C P"/>
      <sheetName val="Oblig bcos L P"/>
      <sheetName val="Oblig Varias C P"/>
      <sheetName val="Oblig Varias L P"/>
      <sheetName val="trans E R C P"/>
      <sheetName val="Efect Resul E R "/>
      <sheetName val="trans E R L P"/>
      <sheetName val="Impto Renta "/>
      <sheetName val="Impto Diferido"/>
      <sheetName val="Patrimonio"/>
      <sheetName val="Trans. acciones"/>
      <sheetName val="Dist. accionistas"/>
      <sheetName val="Intangibles"/>
      <sheetName val="clientes"/>
      <sheetName val="an. razon c"/>
      <sheetName val="Bce Brasil"/>
      <sheetName val="VENTAS"/>
      <sheetName val="Resultados"/>
      <sheetName val="Ctas_Ctes"/>
      <sheetName val="Cliente"/>
      <sheetName val="Precios"/>
      <sheetName val="Parámetros"/>
      <sheetName val="Asesoria RRHH"/>
      <sheetName val="Datos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RESU99"/>
      <sheetName val="DETALLE"/>
      <sheetName val="AD CM Resultado"/>
      <sheetName val="SIS"/>
      <sheetName val="I.A.L."/>
      <sheetName val="PAPELES (B-5)"/>
      <sheetName val="Prov. Dic-2006"/>
      <sheetName val="PAPELES"/>
      <sheetName val="Impuestos Diferidos "/>
      <sheetName val="PASIVOS"/>
      <sheetName val="Inputs - Act &amp; F'cast"/>
      <sheetName val="70"/>
      <sheetName val="Exportación"/>
      <sheetName val="1997"/>
      <sheetName val="(5)CMRES99"/>
      <sheetName val="Resumen"/>
      <sheetName val="Sheet1"/>
      <sheetName val="ACTIVOS"/>
      <sheetName val="Inicio Análisis Cuentas"/>
      <sheetName val="CCOSTO2"/>
      <sheetName val="Gastos Cultivo Fase 2"/>
      <sheetName val="Gastos Admin. Fase 2"/>
      <sheetName val="Gastos Admin."/>
      <sheetName val="Gastos Detallados Opt"/>
      <sheetName val="Distribución Chile"/>
      <sheetName val="Dólar Observado"/>
      <sheetName val="VENTAS"/>
      <sheetName val="GTOS AMORT IPAS"/>
      <sheetName val="AD_CM_Resultado"/>
      <sheetName val="I_A_L_"/>
      <sheetName val="PAPELES_(B-5)"/>
      <sheetName val="Prov__Dic-2006"/>
      <sheetName val="Impuestos_Diferidos_"/>
      <sheetName val="Inputs_-_Act_&amp;_F'cast"/>
      <sheetName val="Distribución_Chile"/>
      <sheetName val="ANIM"/>
      <sheetName val="Precios"/>
      <sheetName val="Dietas"/>
      <sheetName val="3100"/>
      <sheetName val="empresa"/>
      <sheetName val="CONSUMO"/>
      <sheetName val="Data Input"/>
      <sheetName val="P&amp;L_Amortizations"/>
      <sheetName val="Disc Totals"/>
      <sheetName val=""/>
      <sheetName val="DPTO A PLAZO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Resultado"/>
      <sheetName val="Estado de Resultado (FECU)"/>
      <sheetName val="Balance General  Análisis"/>
      <sheetName val="Estado de Resultado Análisis"/>
      <sheetName val="BCE GRAL vs Flujo"/>
      <sheetName val="EERR vs Flujo"/>
      <sheetName val="Inversiones"/>
      <sheetName val="Interes Minoritario"/>
      <sheetName val="Ctas. X C y P Relac"/>
      <sheetName val="Efectos en Resultado EERR"/>
      <sheetName val="bt 64"/>
      <sheetName val="Asientos Balance"/>
      <sheetName val="Asientos Resultados"/>
      <sheetName val="ANEXO 39"/>
      <sheetName val="ANEXO 40"/>
      <sheetName val="Ajuste Imptos"/>
      <sheetName val="Impuestos"/>
      <sheetName val="Variación Balance General "/>
      <sheetName val="Variación Estado de Resultado"/>
      <sheetName val="otros ing. f. de explotac."/>
      <sheetName val="otros egr f. explotac."/>
      <sheetName val="Activos pasivos"/>
      <sheetName val="Estado de Resultado"/>
      <sheetName val="empresas"/>
      <sheetName val="Prov  y Cast"/>
      <sheetName val="Dist. seguros total"/>
      <sheetName val="Pag.1"/>
      <sheetName val="Argentina"/>
      <sheetName val="CONSUMO"/>
      <sheetName val="ICE_C"/>
      <sheetName val="I.Diferido 05 ISA"/>
      <sheetName val="Parámetros"/>
      <sheetName val="Cliente"/>
      <sheetName val="PPM actualizados"/>
      <sheetName val="Resultados"/>
      <sheetName val="BD"/>
    </sheetNames>
    <sheetDataSet>
      <sheetData sheetId="0" refreshError="1"/>
      <sheetData sheetId="1" refreshError="1">
        <row r="9">
          <cell r="C9" t="str">
            <v>SYNAPSIS CHILE LTDA.</v>
          </cell>
          <cell r="D9" t="str">
            <v>SYNAPSIS ARGENTINA LTDA.</v>
          </cell>
          <cell r="E9" t="str">
            <v>SYNAPSIS PERU LTDA.</v>
          </cell>
          <cell r="F9" t="str">
            <v>SYNAPSIS COLOMBIA LTDA.</v>
          </cell>
          <cell r="G9" t="str">
            <v>SYNAPSIS BRASIL LTDA.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Activo"/>
      <sheetName val="Pasivo"/>
      <sheetName val="EERR"/>
      <sheetName val="Balance General"/>
      <sheetName val="Estado de Resultado"/>
      <sheetName val="Estado de Resultado (FECU)"/>
      <sheetName val="Inversiones"/>
      <sheetName val="Interes Minoritario"/>
      <sheetName val="Ctas. X C y P relac"/>
      <sheetName val="Comparativo"/>
      <sheetName val="Impuesto"/>
      <sheetName val="Participaciones"/>
      <sheetName val="Activos Regulados"/>
      <sheetName val="Efectos en EERR"/>
      <sheetName val="Participaciones1"/>
      <sheetName val="Asientos Balance"/>
      <sheetName val="Asientos Resultados"/>
      <sheetName val="Cuadratura"/>
      <sheetName val="Análisis Mes"/>
      <sheetName val="Análisis Año"/>
      <sheetName val="Activos pasivos"/>
      <sheetName val="Estado de Resultado2"/>
      <sheetName val="Dist. seguros total"/>
      <sheetName val="Argentina"/>
      <sheetName val="CONSUMO"/>
      <sheetName val="Asesoria RRHH"/>
      <sheetName val="ICE_C"/>
      <sheetName val="Exámen de Patrim."/>
      <sheetName val="Parámetros"/>
      <sheetName val="PARAMETROS"/>
      <sheetName val="BANCO"/>
      <sheetName val="Param"/>
      <sheetName val="Detalle Otros Flujo"/>
      <sheetName val="HOJADECONSOLIDAC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entarios"/>
      <sheetName val="NEGOCIO FINANCIERO"/>
      <sheetName val="RIESGO BANCARIO"/>
      <sheetName val="EXPLICACION"/>
      <sheetName val="BONOS INTERNACIONALES"/>
      <sheetName val="BONOS LOCAL"/>
      <sheetName val="liquidez"/>
      <sheetName val="CP LOCAL"/>
      <sheetName val="PTOS.BANCARIOS"/>
      <sheetName val="CP INTERNACIONAL"/>
      <sheetName val="PTOS. OFICIALES"/>
      <sheetName val="FINANC.PROYECT."/>
      <sheetName val="OTROS"/>
      <sheetName val="LINEAS CDO."/>
      <sheetName val="LEASING"/>
      <sheetName val="OTRA FINANC.BANC."/>
      <sheetName val="PTOS.INTEREMPRESA"/>
      <sheetName val="CDOS.INTEREMPRESA"/>
      <sheetName val="OTRA FINANC.INTEREMPRESA"/>
      <sheetName val="ESTRUC.DEUDA M.LOCAL"/>
      <sheetName val="TIPOLOGIA"/>
      <sheetName val="ESTRUC.DEUDA USD"/>
      <sheetName val="FINANC.PROVEED."/>
      <sheetName val="Vencim.Tipología"/>
      <sheetName val="EvoluciónDeuda"/>
      <sheetName val="AMORT"/>
      <sheetName val="calculos"/>
      <sheetName val="Conciliacion"/>
      <sheetName val="T01"/>
      <sheetName val="T02"/>
      <sheetName val="T03eni"/>
      <sheetName val="T03pang"/>
      <sheetName val="T03peh"/>
      <sheetName val="T03isidr"/>
      <sheetName val="T03celt"/>
      <sheetName val="T03enig"/>
      <sheetName val="T03tunel"/>
      <sheetName val="T03ingend"/>
      <sheetName val="LINEAS CDO"/>
      <sheetName val="RelacOvers"/>
      <sheetName val="RelacConos"/>
      <sheetName val="Riesgo contrapartida"/>
      <sheetName val="FORMATO"/>
      <sheetName val="INSTRUCTIVO CUADRE CONT-FIN"/>
      <sheetName val="VENCIMIENTOS"/>
      <sheetName val="VENCIMIENTOSAJUSTES"/>
      <sheetName val="AJUSTES IFRS"/>
      <sheetName val="CUADRE ENEL"/>
      <sheetName val="HOJA CUADRE"/>
      <sheetName val="CUADRE GF CON TERCEROS"/>
      <sheetName val="liquidez "/>
      <sheetName val="liquidez mar09"/>
      <sheetName val="Edelnorc"/>
      <sheetName val="liquidez feb09"/>
      <sheetName val="liquidez julio09 "/>
      <sheetName val="liquidez agosto09"/>
      <sheetName val="DETALLE OPERACIONES"/>
      <sheetName val="tran"/>
      <sheetName val="B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T2">
            <v>2.8559999999999999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Ctas. X C y P relac"/>
      <sheetName val="Inv. en Emp. Relacionada"/>
      <sheetName val="Efectos en Resultado EERR"/>
      <sheetName val="Interes Minoritario"/>
      <sheetName val="Dividendos por pagar"/>
      <sheetName val="Efecto Bonos Cerj"/>
      <sheetName val="otros ing. f. de explotac"/>
      <sheetName val="Activos pasivos"/>
      <sheetName val="Estado de Resultado2"/>
      <sheetName val="empresa"/>
      <sheetName val="Análisis"/>
      <sheetName val="Detalle Otros Fluj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Cuadratura"/>
      <sheetName val="Estado de Resultado"/>
      <sheetName val="Estado de Resultado (FECU)"/>
      <sheetName val="Activos Regulados"/>
      <sheetName val="Inversiones"/>
      <sheetName val="Ctas. X C y P relac"/>
      <sheetName val="Interes Minoritario"/>
      <sheetName val="Dividendos por pagar"/>
      <sheetName val="Participaciones"/>
      <sheetName val="Participaciones1"/>
      <sheetName val="Impuesto"/>
      <sheetName val="Efectos en EERR"/>
      <sheetName val="Asientos Balance"/>
      <sheetName val="Asientos Resultados"/>
      <sheetName val="Análisis Mes"/>
      <sheetName val="Análisis Año"/>
      <sheetName val="Activos pasivos"/>
      <sheetName val="Estado de Resultado2"/>
      <sheetName val="C-ANEXAS"/>
      <sheetName val="VPP  A II-8"/>
      <sheetName val="XREF"/>
      <sheetName val="Parámetros"/>
      <sheetName val="SSCC"/>
      <sheetName val="Consolidado Ch$ 12-2008 Endesa"/>
      <sheetName val="Consolidado%20Ch$%2012-2008%20E"/>
      <sheetName val="Consolidado Ch$ 12-2008 Endesa.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 refreshError="1"/>
      <sheetData sheetId="8" refreshError="1"/>
      <sheetData sheetId="9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alance"/>
      <sheetName val="Resultados"/>
      <sheetName val="Resultados (resumido)"/>
      <sheetName val="Asientos de Eliminación"/>
      <sheetName val="Ctas. X C y P relac"/>
      <sheetName val="Cuadro 37"/>
      <sheetName val="Inversiones"/>
      <sheetName val="Int. Minor."/>
      <sheetName val="Participaciones"/>
      <sheetName val="SS relac"/>
      <sheetName val="DC"/>
      <sheetName val="Conciliación Rsvas, DC y R°"/>
      <sheetName val="Cuadratura"/>
      <sheetName val="CMRESU99"/>
      <sheetName val="Impuestos Diferidos "/>
      <sheetName val="Distribución Chile"/>
      <sheetName val="Resumen"/>
    </sheetNames>
    <sheetDataSet>
      <sheetData sheetId="0" refreshError="1"/>
      <sheetData sheetId="1" refreshError="1">
        <row r="4">
          <cell r="C4" t="str">
            <v>ENERSIS</v>
          </cell>
          <cell r="D4" t="str">
            <v>CHILECTRA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Resultado"/>
      <sheetName val="Estado de Resultado (FECU)"/>
      <sheetName val="Asientos eliminación"/>
      <sheetName val="Inversiones"/>
      <sheetName val="AJUSTES"/>
      <sheetName val="Nota "/>
      <sheetName val="Int. Minor."/>
      <sheetName val="AMPLA"/>
      <sheetName val="AMPLA INV"/>
      <sheetName val="CDSA"/>
      <sheetName val="CGTF"/>
      <sheetName val="CIEN"/>
      <sheetName val="CTM"/>
      <sheetName val="ENDESA BRASIL"/>
      <sheetName val="INVESTLUZ IND"/>
      <sheetName val="COELCE"/>
      <sheetName val="TESA"/>
      <sheetName val="Impuestos"/>
      <sheetName val="Dividendos por pagar "/>
      <sheetName val="otros ing. f. de explotac"/>
      <sheetName val="otros egr f. explotac."/>
      <sheetName val="Ctas. X C y P relac"/>
      <sheetName val="Efectos en EERR"/>
      <sheetName val="Análisis mensual"/>
      <sheetName val="Análisis anual"/>
      <sheetName val="Activos pasivos"/>
      <sheetName val="Estado de Resultado"/>
      <sheetName val="ESTADOS FINANCIEROS"/>
      <sheetName val="Balance"/>
      <sheetName val="LBO"/>
      <sheetName val="P.P.B. 2002"/>
      <sheetName val="N° BENEF 2003"/>
      <sheetName val="N° COTIZ 2003"/>
      <sheetName val="N° COTIZ 2002"/>
      <sheetName val="N° BENEF 2002"/>
      <sheetName val="MONTO COTIZ 2002"/>
      <sheetName val="graf2"/>
      <sheetName val="graf"/>
      <sheetName val="graf3"/>
      <sheetName val="MONTO COTIZ 2003"/>
    </sheetNames>
    <sheetDataSet>
      <sheetData sheetId="0" refreshError="1"/>
      <sheetData sheetId="1" refreshError="1">
        <row r="4">
          <cell r="A4">
            <v>39447</v>
          </cell>
        </row>
        <row r="7">
          <cell r="A7" t="str">
            <v>BALANCE GENERAL CONSOLIDADO NIIF GRUPO ENDESA BRASIL DESGLOSADO POR FILIAL</v>
          </cell>
        </row>
        <row r="9">
          <cell r="C9" t="str">
            <v>ENDESA BRASIL</v>
          </cell>
          <cell r="D9" t="str">
            <v>CGTF</v>
          </cell>
          <cell r="E9" t="str">
            <v>CACHOEIRA DOURADA</v>
          </cell>
          <cell r="F9" t="str">
            <v>CIEN</v>
          </cell>
          <cell r="G9" t="str">
            <v>TESA</v>
          </cell>
          <cell r="H9" t="str">
            <v>CTM</v>
          </cell>
          <cell r="I9" t="str">
            <v>INVESTLUZ</v>
          </cell>
          <cell r="J9" t="str">
            <v>COELCE</v>
          </cell>
          <cell r="K9" t="str">
            <v>AMPLA</v>
          </cell>
          <cell r="L9" t="str">
            <v>AMPLA INVESTIMENTOS</v>
          </cell>
          <cell r="M9" t="str">
            <v>SUB - TOTAL</v>
          </cell>
          <cell r="N9" t="str">
            <v>AJUSTES DE CONSOLIDACION</v>
          </cell>
          <cell r="O9" t="str">
            <v xml:space="preserve">RECLASIFICACIONES
</v>
          </cell>
          <cell r="P9" t="str">
            <v>CONSOLIDADO IFRS AÑO 2007</v>
          </cell>
          <cell r="R9" t="str">
            <v>CONSOLIDADO GAAP CHILENO AÑO 2007</v>
          </cell>
          <cell r="T9" t="str">
            <v>Diferencia</v>
          </cell>
          <cell r="W9" t="str">
            <v>CONSOLIDADO GAAP CHILENO AÑO 2006</v>
          </cell>
        </row>
        <row r="10">
          <cell r="W10" t="str">
            <v>(actualizado a 2007)</v>
          </cell>
        </row>
        <row r="11">
          <cell r="C11" t="str">
            <v>M$ (Chilenos)</v>
          </cell>
          <cell r="D11" t="str">
            <v>M$ (Chilenos)</v>
          </cell>
          <cell r="E11" t="str">
            <v>M$ (Chilenos)</v>
          </cell>
          <cell r="F11" t="str">
            <v>M$ (Chilenos)</v>
          </cell>
          <cell r="H11" t="str">
            <v>M$ (Chilenos)</v>
          </cell>
          <cell r="I11" t="str">
            <v>M$ (Chilenos)</v>
          </cell>
          <cell r="J11" t="str">
            <v>M$ (Chilenos)</v>
          </cell>
          <cell r="K11" t="str">
            <v>M$ (Chilenos)</v>
          </cell>
          <cell r="L11" t="str">
            <v>M$ (Chilenos)</v>
          </cell>
          <cell r="M11" t="str">
            <v>M$ (Chilenos)</v>
          </cell>
          <cell r="N11" t="str">
            <v>M$ (Chilenos)</v>
          </cell>
          <cell r="P11" t="str">
            <v>M$ (Chilenos)</v>
          </cell>
          <cell r="W11" t="str">
            <v>M$ (Chilenos)</v>
          </cell>
        </row>
        <row r="13">
          <cell r="A13" t="str">
            <v>ACTIVO CIRCULANTE:</v>
          </cell>
        </row>
        <row r="15">
          <cell r="A15" t="str">
            <v>Disponible</v>
          </cell>
          <cell r="C15">
            <v>4661051</v>
          </cell>
          <cell r="D15">
            <v>54161</v>
          </cell>
          <cell r="E15">
            <v>11925</v>
          </cell>
          <cell r="F15">
            <v>42236</v>
          </cell>
          <cell r="G15">
            <v>58624</v>
          </cell>
          <cell r="H15">
            <v>67769</v>
          </cell>
          <cell r="I15">
            <v>11247486</v>
          </cell>
          <cell r="J15">
            <v>3465500</v>
          </cell>
          <cell r="K15">
            <v>19909433</v>
          </cell>
          <cell r="L15">
            <v>165616</v>
          </cell>
          <cell r="M15">
            <v>39683801</v>
          </cell>
          <cell r="P15">
            <v>39683801</v>
          </cell>
          <cell r="R15">
            <v>39683800</v>
          </cell>
          <cell r="T15">
            <v>1</v>
          </cell>
          <cell r="W15">
            <v>63488245</v>
          </cell>
        </row>
        <row r="16">
          <cell r="A16" t="str">
            <v>Depósitos a plazo</v>
          </cell>
          <cell r="C16">
            <v>911383</v>
          </cell>
          <cell r="D16">
            <v>68831190</v>
          </cell>
          <cell r="E16">
            <v>27618140</v>
          </cell>
          <cell r="F16">
            <v>20177709</v>
          </cell>
          <cell r="G16">
            <v>1992008</v>
          </cell>
          <cell r="H16">
            <v>7423616</v>
          </cell>
          <cell r="I16">
            <v>5285052</v>
          </cell>
          <cell r="J16">
            <v>2815</v>
          </cell>
          <cell r="K16">
            <v>110328838</v>
          </cell>
          <cell r="L16">
            <v>12215166</v>
          </cell>
          <cell r="M16">
            <v>254785917</v>
          </cell>
          <cell r="P16">
            <v>254785917</v>
          </cell>
          <cell r="R16">
            <v>254785917</v>
          </cell>
          <cell r="T16">
            <v>0</v>
          </cell>
          <cell r="W16">
            <v>157310622</v>
          </cell>
        </row>
        <row r="17">
          <cell r="A17" t="str">
            <v>Valores negociables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66119</v>
          </cell>
          <cell r="H17">
            <v>0</v>
          </cell>
          <cell r="K17">
            <v>0</v>
          </cell>
          <cell r="M17">
            <v>66119</v>
          </cell>
          <cell r="P17">
            <v>66119</v>
          </cell>
          <cell r="R17">
            <v>66119</v>
          </cell>
          <cell r="T17">
            <v>0</v>
          </cell>
          <cell r="W17">
            <v>133108</v>
          </cell>
        </row>
        <row r="18">
          <cell r="A18" t="str">
            <v>Deudores por venta</v>
          </cell>
          <cell r="C18">
            <v>0</v>
          </cell>
          <cell r="D18">
            <v>287699</v>
          </cell>
          <cell r="E18">
            <v>64690606</v>
          </cell>
          <cell r="F18">
            <v>43608060</v>
          </cell>
          <cell r="G18">
            <v>0</v>
          </cell>
          <cell r="H18">
            <v>0</v>
          </cell>
          <cell r="I18">
            <v>0</v>
          </cell>
          <cell r="J18">
            <v>104593437</v>
          </cell>
          <cell r="K18">
            <v>189128850</v>
          </cell>
          <cell r="M18">
            <v>402308652</v>
          </cell>
          <cell r="P18">
            <v>402308652</v>
          </cell>
          <cell r="R18">
            <v>402308653</v>
          </cell>
          <cell r="T18">
            <v>-1</v>
          </cell>
          <cell r="W18">
            <v>358494320</v>
          </cell>
        </row>
        <row r="19">
          <cell r="A19" t="str">
            <v>Documentos cobrar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7200423</v>
          </cell>
          <cell r="K19">
            <v>0</v>
          </cell>
          <cell r="M19">
            <v>7200423</v>
          </cell>
          <cell r="P19">
            <v>7200423</v>
          </cell>
          <cell r="R19">
            <v>7200423</v>
          </cell>
          <cell r="T19">
            <v>0</v>
          </cell>
          <cell r="W19">
            <v>4785985</v>
          </cell>
        </row>
        <row r="20">
          <cell r="A20" t="str">
            <v>Deudores varios</v>
          </cell>
          <cell r="C20">
            <v>22513537</v>
          </cell>
          <cell r="D20">
            <v>81988</v>
          </cell>
          <cell r="E20">
            <v>90929</v>
          </cell>
          <cell r="F20">
            <v>70556</v>
          </cell>
          <cell r="G20">
            <v>8806</v>
          </cell>
          <cell r="H20">
            <v>1351</v>
          </cell>
          <cell r="I20">
            <v>0</v>
          </cell>
          <cell r="J20">
            <v>5847824</v>
          </cell>
          <cell r="K20">
            <v>15227469</v>
          </cell>
          <cell r="L20">
            <v>49416</v>
          </cell>
          <cell r="M20">
            <v>43891876</v>
          </cell>
          <cell r="N20">
            <v>-22442037</v>
          </cell>
          <cell r="P20">
            <v>21449839</v>
          </cell>
          <cell r="R20">
            <v>21582778</v>
          </cell>
          <cell r="T20">
            <v>-132939</v>
          </cell>
          <cell r="W20">
            <v>23477635</v>
          </cell>
        </row>
        <row r="21">
          <cell r="A21" t="str">
            <v>Doctos y ctas por cobrar emp. relacionadas</v>
          </cell>
          <cell r="C21">
            <v>62849956</v>
          </cell>
          <cell r="D21">
            <v>27426837</v>
          </cell>
          <cell r="E21">
            <v>1469801</v>
          </cell>
          <cell r="F21">
            <v>4130647</v>
          </cell>
          <cell r="G21">
            <v>3674649</v>
          </cell>
          <cell r="H21">
            <v>8042194</v>
          </cell>
          <cell r="I21">
            <v>0</v>
          </cell>
          <cell r="K21">
            <v>0</v>
          </cell>
          <cell r="M21">
            <v>107594084</v>
          </cell>
          <cell r="N21">
            <v>-96362667</v>
          </cell>
          <cell r="P21">
            <v>11231417</v>
          </cell>
          <cell r="R21">
            <v>11231417</v>
          </cell>
          <cell r="T21">
            <v>0</v>
          </cell>
          <cell r="W21">
            <v>7608137</v>
          </cell>
        </row>
        <row r="22">
          <cell r="A22" t="str">
            <v>Existencias</v>
          </cell>
          <cell r="C22">
            <v>0</v>
          </cell>
          <cell r="D22">
            <v>0</v>
          </cell>
          <cell r="E22">
            <v>19876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143338</v>
          </cell>
          <cell r="K22">
            <v>1574673</v>
          </cell>
          <cell r="M22">
            <v>1737887</v>
          </cell>
          <cell r="P22">
            <v>1737887</v>
          </cell>
          <cell r="R22">
            <v>1737887</v>
          </cell>
          <cell r="T22">
            <v>0</v>
          </cell>
          <cell r="W22">
            <v>1277766</v>
          </cell>
        </row>
        <row r="23">
          <cell r="A23" t="str">
            <v>Impuestos por recuperar</v>
          </cell>
          <cell r="C23">
            <v>1898398</v>
          </cell>
          <cell r="D23">
            <v>0</v>
          </cell>
          <cell r="E23">
            <v>0</v>
          </cell>
          <cell r="F23">
            <v>4391017</v>
          </cell>
          <cell r="G23">
            <v>514</v>
          </cell>
          <cell r="H23">
            <v>3320</v>
          </cell>
          <cell r="I23">
            <v>4015095</v>
          </cell>
          <cell r="J23">
            <v>14927092</v>
          </cell>
          <cell r="K23">
            <v>41561200</v>
          </cell>
          <cell r="M23">
            <v>66796636</v>
          </cell>
          <cell r="N23">
            <v>-3407619</v>
          </cell>
          <cell r="O23">
            <v>-1084574</v>
          </cell>
          <cell r="P23">
            <v>62304443</v>
          </cell>
          <cell r="R23">
            <v>62304443</v>
          </cell>
          <cell r="T23">
            <v>0</v>
          </cell>
          <cell r="W23">
            <v>45735225</v>
          </cell>
        </row>
        <row r="24">
          <cell r="A24" t="str">
            <v>Gastos pagados por anticipado</v>
          </cell>
          <cell r="C24">
            <v>0</v>
          </cell>
          <cell r="D24">
            <v>1040488</v>
          </cell>
          <cell r="E24">
            <v>140123</v>
          </cell>
          <cell r="F24">
            <v>158011</v>
          </cell>
          <cell r="G24">
            <v>0</v>
          </cell>
          <cell r="H24">
            <v>0</v>
          </cell>
          <cell r="I24">
            <v>0</v>
          </cell>
          <cell r="J24">
            <v>32300749</v>
          </cell>
          <cell r="K24">
            <v>9587699</v>
          </cell>
          <cell r="M24">
            <v>43227070</v>
          </cell>
          <cell r="P24">
            <v>43227070</v>
          </cell>
          <cell r="R24">
            <v>43227070</v>
          </cell>
          <cell r="T24">
            <v>0</v>
          </cell>
          <cell r="W24">
            <v>47385019</v>
          </cell>
        </row>
        <row r="25">
          <cell r="A25" t="str">
            <v>Impuestos diferidos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985595</v>
          </cell>
          <cell r="H25">
            <v>425659</v>
          </cell>
          <cell r="I25">
            <v>0</v>
          </cell>
          <cell r="J25">
            <v>7672802</v>
          </cell>
          <cell r="K25">
            <v>16541733</v>
          </cell>
          <cell r="M25">
            <v>25625789</v>
          </cell>
          <cell r="N25">
            <v>0</v>
          </cell>
          <cell r="O25">
            <v>1083891</v>
          </cell>
          <cell r="P25">
            <v>26709680</v>
          </cell>
          <cell r="R25">
            <v>26709680</v>
          </cell>
          <cell r="T25">
            <v>0</v>
          </cell>
          <cell r="W25">
            <v>13535604</v>
          </cell>
        </row>
        <row r="26">
          <cell r="A26" t="str">
            <v>Otros activos circulantes</v>
          </cell>
          <cell r="C26">
            <v>0</v>
          </cell>
          <cell r="D26">
            <v>1134897</v>
          </cell>
          <cell r="E26">
            <v>4502320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30112243</v>
          </cell>
          <cell r="K26">
            <v>798438</v>
          </cell>
          <cell r="M26">
            <v>36547898</v>
          </cell>
          <cell r="O26">
            <v>-626477</v>
          </cell>
          <cell r="P26">
            <v>35921421</v>
          </cell>
          <cell r="R26">
            <v>35921421</v>
          </cell>
          <cell r="T26">
            <v>0</v>
          </cell>
          <cell r="W26">
            <v>12320385</v>
          </cell>
        </row>
        <row r="27">
          <cell r="A27" t="str">
            <v>Contratos de leasing (neto)</v>
          </cell>
          <cell r="G27">
            <v>0</v>
          </cell>
          <cell r="H27">
            <v>0</v>
          </cell>
          <cell r="M27">
            <v>0</v>
          </cell>
          <cell r="P27">
            <v>0</v>
          </cell>
          <cell r="R27">
            <v>0</v>
          </cell>
          <cell r="T27">
            <v>0</v>
          </cell>
          <cell r="W27">
            <v>0</v>
          </cell>
        </row>
        <row r="28">
          <cell r="A28" t="str">
            <v>Activos para leasing (neto)</v>
          </cell>
          <cell r="G28">
            <v>0</v>
          </cell>
          <cell r="H28">
            <v>0</v>
          </cell>
          <cell r="M28">
            <v>0</v>
          </cell>
          <cell r="P28">
            <v>0</v>
          </cell>
          <cell r="R28">
            <v>0</v>
          </cell>
          <cell r="T28">
            <v>0</v>
          </cell>
          <cell r="W28">
            <v>0</v>
          </cell>
        </row>
        <row r="31">
          <cell r="A31" t="str">
            <v xml:space="preserve">    Total Activo Circulante</v>
          </cell>
          <cell r="C31">
            <v>92834325</v>
          </cell>
          <cell r="D31">
            <v>98857260</v>
          </cell>
          <cell r="E31">
            <v>98543720</v>
          </cell>
          <cell r="F31">
            <v>72578236</v>
          </cell>
          <cell r="G31">
            <v>6786315</v>
          </cell>
          <cell r="H31">
            <v>15963909</v>
          </cell>
          <cell r="I31">
            <v>20547633</v>
          </cell>
          <cell r="J31">
            <v>206266223</v>
          </cell>
          <cell r="K31">
            <v>404658333</v>
          </cell>
          <cell r="L31">
            <v>12430198</v>
          </cell>
          <cell r="M31">
            <v>1029466152</v>
          </cell>
          <cell r="N31">
            <v>-122212323</v>
          </cell>
          <cell r="O31">
            <v>-627160</v>
          </cell>
          <cell r="P31">
            <v>906626669</v>
          </cell>
          <cell r="R31">
            <v>906759608</v>
          </cell>
          <cell r="T31">
            <v>-132939</v>
          </cell>
          <cell r="W31">
            <v>735552051</v>
          </cell>
        </row>
        <row r="33">
          <cell r="A33" t="str">
            <v>ACTIVO FIJO:</v>
          </cell>
        </row>
        <row r="35">
          <cell r="A35" t="str">
            <v xml:space="preserve">Terrenos </v>
          </cell>
          <cell r="C35">
            <v>0</v>
          </cell>
          <cell r="D35">
            <v>176893</v>
          </cell>
          <cell r="E35">
            <v>430307</v>
          </cell>
          <cell r="F35">
            <v>2889912</v>
          </cell>
          <cell r="G35">
            <v>0</v>
          </cell>
          <cell r="H35">
            <v>0</v>
          </cell>
          <cell r="I35">
            <v>0</v>
          </cell>
          <cell r="J35">
            <v>933459</v>
          </cell>
          <cell r="K35">
            <v>31098849</v>
          </cell>
          <cell r="M35">
            <v>35529420</v>
          </cell>
          <cell r="P35">
            <v>35529420</v>
          </cell>
          <cell r="R35">
            <v>35529420</v>
          </cell>
          <cell r="T35">
            <v>0</v>
          </cell>
          <cell r="W35">
            <v>35727049</v>
          </cell>
        </row>
        <row r="36">
          <cell r="A36" t="str">
            <v>Construcciones y obras de infraestructura</v>
          </cell>
          <cell r="C36">
            <v>0</v>
          </cell>
          <cell r="D36">
            <v>165312665</v>
          </cell>
          <cell r="E36">
            <v>273568411</v>
          </cell>
          <cell r="F36">
            <v>306206792</v>
          </cell>
          <cell r="G36">
            <v>11850740</v>
          </cell>
          <cell r="H36">
            <v>11397730</v>
          </cell>
          <cell r="I36">
            <v>0</v>
          </cell>
          <cell r="J36">
            <v>-116360319</v>
          </cell>
          <cell r="K36">
            <v>978319146</v>
          </cell>
          <cell r="M36">
            <v>1630295165</v>
          </cell>
          <cell r="P36">
            <v>1630295165</v>
          </cell>
          <cell r="R36">
            <v>1816354300</v>
          </cell>
          <cell r="T36">
            <v>-186059135</v>
          </cell>
          <cell r="W36">
            <v>1939810939</v>
          </cell>
        </row>
        <row r="37">
          <cell r="A37" t="str">
            <v>Máquinas y equipos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718320773</v>
          </cell>
          <cell r="K37">
            <v>0</v>
          </cell>
          <cell r="M37">
            <v>718320773</v>
          </cell>
          <cell r="P37">
            <v>718320773</v>
          </cell>
          <cell r="R37">
            <v>718320773</v>
          </cell>
          <cell r="T37">
            <v>0</v>
          </cell>
          <cell r="W37">
            <v>746893397</v>
          </cell>
        </row>
        <row r="38">
          <cell r="A38" t="str">
            <v>Otros activos fijos</v>
          </cell>
          <cell r="C38">
            <v>704603</v>
          </cell>
          <cell r="D38">
            <v>1595017</v>
          </cell>
          <cell r="E38">
            <v>6795468</v>
          </cell>
          <cell r="F38">
            <v>26554795</v>
          </cell>
          <cell r="G38">
            <v>5385</v>
          </cell>
          <cell r="H38">
            <v>135538</v>
          </cell>
          <cell r="I38">
            <v>0</v>
          </cell>
          <cell r="J38">
            <v>71270296</v>
          </cell>
          <cell r="K38">
            <v>49185947</v>
          </cell>
          <cell r="M38">
            <v>156247049</v>
          </cell>
          <cell r="P38">
            <v>156247049</v>
          </cell>
          <cell r="R38">
            <v>156247050</v>
          </cell>
          <cell r="T38">
            <v>-1</v>
          </cell>
          <cell r="W38">
            <v>245661641</v>
          </cell>
        </row>
        <row r="39">
          <cell r="A39" t="str">
            <v>Mayor valor retasación tec. activo fijo (neto)</v>
          </cell>
          <cell r="C39">
            <v>0</v>
          </cell>
          <cell r="D39">
            <v>0</v>
          </cell>
          <cell r="E39">
            <v>93164391</v>
          </cell>
          <cell r="F39">
            <v>0</v>
          </cell>
          <cell r="G39">
            <v>0</v>
          </cell>
          <cell r="H39">
            <v>0</v>
          </cell>
          <cell r="K39">
            <v>0</v>
          </cell>
          <cell r="M39">
            <v>93164391</v>
          </cell>
          <cell r="P39">
            <v>93164391</v>
          </cell>
          <cell r="R39">
            <v>93164391</v>
          </cell>
          <cell r="T39">
            <v>0</v>
          </cell>
          <cell r="W39">
            <v>107681188</v>
          </cell>
        </row>
        <row r="41">
          <cell r="A41" t="str">
            <v xml:space="preserve">    Sub - Total</v>
          </cell>
          <cell r="C41">
            <v>704603</v>
          </cell>
          <cell r="D41">
            <v>167084575</v>
          </cell>
          <cell r="E41">
            <v>373958577</v>
          </cell>
          <cell r="F41">
            <v>335651499</v>
          </cell>
          <cell r="G41">
            <v>11856125</v>
          </cell>
          <cell r="H41">
            <v>11533268</v>
          </cell>
          <cell r="I41">
            <v>0</v>
          </cell>
          <cell r="J41">
            <v>674164209</v>
          </cell>
          <cell r="K41">
            <v>1058603942</v>
          </cell>
          <cell r="L41">
            <v>0</v>
          </cell>
          <cell r="M41">
            <v>2633556798</v>
          </cell>
          <cell r="N41">
            <v>0</v>
          </cell>
          <cell r="O41">
            <v>0</v>
          </cell>
          <cell r="P41">
            <v>2633556798</v>
          </cell>
          <cell r="R41">
            <v>2819615934</v>
          </cell>
          <cell r="T41">
            <v>-186059136</v>
          </cell>
          <cell r="W41">
            <v>3075774214</v>
          </cell>
        </row>
        <row r="43">
          <cell r="A43" t="str">
            <v>Depreciaciones acumuladas</v>
          </cell>
          <cell r="C43">
            <v>-66019</v>
          </cell>
          <cell r="D43">
            <v>-16748174</v>
          </cell>
          <cell r="E43">
            <v>-234540527</v>
          </cell>
          <cell r="F43">
            <v>-60727411</v>
          </cell>
          <cell r="G43">
            <v>-6271390</v>
          </cell>
          <cell r="H43">
            <v>-7802265</v>
          </cell>
          <cell r="I43">
            <v>0</v>
          </cell>
          <cell r="J43">
            <v>-193489784</v>
          </cell>
          <cell r="K43">
            <v>-392654558</v>
          </cell>
          <cell r="M43">
            <v>-912300128</v>
          </cell>
          <cell r="P43">
            <v>-912300128</v>
          </cell>
          <cell r="R43">
            <v>-992629367</v>
          </cell>
          <cell r="T43">
            <v>80329239</v>
          </cell>
          <cell r="W43">
            <v>-1041164537</v>
          </cell>
        </row>
        <row r="45">
          <cell r="A45" t="str">
            <v>Total activo fijo neto</v>
          </cell>
          <cell r="C45">
            <v>638584</v>
          </cell>
          <cell r="D45">
            <v>150336401</v>
          </cell>
          <cell r="E45">
            <v>139418050</v>
          </cell>
          <cell r="F45">
            <v>274924088</v>
          </cell>
          <cell r="G45">
            <v>5584735</v>
          </cell>
          <cell r="H45">
            <v>3731003</v>
          </cell>
          <cell r="I45">
            <v>0</v>
          </cell>
          <cell r="J45">
            <v>480674425</v>
          </cell>
          <cell r="K45">
            <v>665949384</v>
          </cell>
          <cell r="L45">
            <v>0</v>
          </cell>
          <cell r="M45">
            <v>1721256670</v>
          </cell>
          <cell r="N45">
            <v>0</v>
          </cell>
          <cell r="O45">
            <v>0</v>
          </cell>
          <cell r="P45">
            <v>1721256670</v>
          </cell>
          <cell r="R45">
            <v>1826986567</v>
          </cell>
          <cell r="T45">
            <v>-105729897</v>
          </cell>
          <cell r="W45">
            <v>2034609677</v>
          </cell>
        </row>
        <row r="48">
          <cell r="A48" t="str">
            <v>OTROS ACTIVOS:</v>
          </cell>
        </row>
        <row r="50">
          <cell r="A50" t="str">
            <v>Inversiones en empresas relacionadas</v>
          </cell>
          <cell r="C50">
            <v>891952023</v>
          </cell>
          <cell r="D50">
            <v>0</v>
          </cell>
          <cell r="E50">
            <v>0</v>
          </cell>
          <cell r="F50">
            <v>-1869821</v>
          </cell>
          <cell r="G50">
            <v>0</v>
          </cell>
          <cell r="H50">
            <v>0</v>
          </cell>
          <cell r="I50">
            <v>159216409</v>
          </cell>
          <cell r="K50">
            <v>0</v>
          </cell>
          <cell r="L50">
            <v>108792637</v>
          </cell>
          <cell r="M50">
            <v>1158091248</v>
          </cell>
          <cell r="N50">
            <v>-1158091248</v>
          </cell>
          <cell r="P50">
            <v>0</v>
          </cell>
          <cell r="R50">
            <v>0</v>
          </cell>
          <cell r="T50">
            <v>0</v>
          </cell>
          <cell r="W50">
            <v>0</v>
          </cell>
        </row>
        <row r="51">
          <cell r="A51" t="str">
            <v>Inversiones en otras sociedades</v>
          </cell>
          <cell r="C51">
            <v>2805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M51">
            <v>2805</v>
          </cell>
          <cell r="P51">
            <v>2805</v>
          </cell>
          <cell r="R51">
            <v>2805</v>
          </cell>
          <cell r="T51">
            <v>0</v>
          </cell>
          <cell r="W51">
            <v>2674</v>
          </cell>
        </row>
        <row r="52">
          <cell r="A52" t="str">
            <v>Menor valor de inversiones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120062837</v>
          </cell>
          <cell r="K52">
            <v>0</v>
          </cell>
          <cell r="M52">
            <v>120062837</v>
          </cell>
          <cell r="P52">
            <v>120062837</v>
          </cell>
          <cell r="R52">
            <v>0</v>
          </cell>
          <cell r="T52">
            <v>120062837</v>
          </cell>
          <cell r="W52">
            <v>0</v>
          </cell>
        </row>
        <row r="53">
          <cell r="A53" t="str">
            <v>Mayor valor de inversiones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K53">
            <v>0</v>
          </cell>
          <cell r="M53">
            <v>0</v>
          </cell>
          <cell r="N53">
            <v>0</v>
          </cell>
          <cell r="P53">
            <v>0</v>
          </cell>
          <cell r="R53">
            <v>0</v>
          </cell>
          <cell r="T53">
            <v>0</v>
          </cell>
          <cell r="W53">
            <v>0</v>
          </cell>
        </row>
        <row r="54">
          <cell r="A54" t="str">
            <v>Deudores a largo plazo</v>
          </cell>
          <cell r="C54">
            <v>0</v>
          </cell>
          <cell r="D54">
            <v>0</v>
          </cell>
          <cell r="E54">
            <v>13913</v>
          </cell>
          <cell r="F54">
            <v>0</v>
          </cell>
          <cell r="G54">
            <v>1554640</v>
          </cell>
          <cell r="H54">
            <v>679541</v>
          </cell>
          <cell r="I54">
            <v>0</v>
          </cell>
          <cell r="J54">
            <v>5903206</v>
          </cell>
          <cell r="K54">
            <v>23785365</v>
          </cell>
          <cell r="M54">
            <v>31936665</v>
          </cell>
          <cell r="P54">
            <v>31936665</v>
          </cell>
          <cell r="R54">
            <v>31936665</v>
          </cell>
          <cell r="T54">
            <v>0</v>
          </cell>
          <cell r="W54">
            <v>62285827</v>
          </cell>
        </row>
        <row r="55">
          <cell r="A55" t="str">
            <v>Doctos y ctas por cobrar a emp. relacionadas</v>
          </cell>
          <cell r="C55">
            <v>0</v>
          </cell>
          <cell r="D55">
            <v>29328435</v>
          </cell>
          <cell r="E55">
            <v>0</v>
          </cell>
          <cell r="F55">
            <v>37619045</v>
          </cell>
          <cell r="G55">
            <v>0</v>
          </cell>
          <cell r="H55">
            <v>0</v>
          </cell>
          <cell r="I55">
            <v>0</v>
          </cell>
          <cell r="K55">
            <v>39491898</v>
          </cell>
          <cell r="L55">
            <v>87312648</v>
          </cell>
          <cell r="M55">
            <v>193752026</v>
          </cell>
          <cell r="N55">
            <v>-67354894</v>
          </cell>
          <cell r="P55">
            <v>126397132</v>
          </cell>
          <cell r="R55">
            <v>126397132</v>
          </cell>
          <cell r="T55">
            <v>0</v>
          </cell>
          <cell r="W55">
            <v>133131389</v>
          </cell>
        </row>
        <row r="56">
          <cell r="A56" t="str">
            <v>Impuestos diferidos</v>
          </cell>
          <cell r="C56">
            <v>0</v>
          </cell>
          <cell r="D56">
            <v>9215819</v>
          </cell>
          <cell r="E56">
            <v>338382</v>
          </cell>
          <cell r="F56">
            <v>10112208</v>
          </cell>
          <cell r="G56">
            <v>0</v>
          </cell>
          <cell r="H56">
            <v>0</v>
          </cell>
          <cell r="I56">
            <v>0</v>
          </cell>
          <cell r="K56">
            <v>103303937</v>
          </cell>
          <cell r="M56">
            <v>122970346</v>
          </cell>
          <cell r="N56">
            <v>-3909844</v>
          </cell>
          <cell r="O56">
            <v>-6797695</v>
          </cell>
          <cell r="P56">
            <v>112262807</v>
          </cell>
          <cell r="R56">
            <v>112262807</v>
          </cell>
          <cell r="T56">
            <v>0</v>
          </cell>
          <cell r="W56">
            <v>122850526</v>
          </cell>
        </row>
        <row r="57">
          <cell r="A57" t="str">
            <v>Intangilbles</v>
          </cell>
          <cell r="C57">
            <v>0</v>
          </cell>
          <cell r="D57">
            <v>277762</v>
          </cell>
          <cell r="E57">
            <v>943097</v>
          </cell>
          <cell r="F57">
            <v>177390</v>
          </cell>
          <cell r="G57">
            <v>923341</v>
          </cell>
          <cell r="H57">
            <v>654214</v>
          </cell>
          <cell r="I57">
            <v>0</v>
          </cell>
          <cell r="K57">
            <v>0</v>
          </cell>
          <cell r="M57">
            <v>2975804</v>
          </cell>
          <cell r="O57">
            <v>14826565</v>
          </cell>
          <cell r="P57">
            <v>17802369</v>
          </cell>
          <cell r="R57">
            <v>17802369</v>
          </cell>
          <cell r="T57">
            <v>0</v>
          </cell>
          <cell r="W57">
            <v>19020493</v>
          </cell>
        </row>
        <row r="58">
          <cell r="A58" t="str">
            <v>Menos:  amortizaciones</v>
          </cell>
          <cell r="C58">
            <v>0</v>
          </cell>
          <cell r="D58">
            <v>-60621</v>
          </cell>
          <cell r="E58">
            <v>-617137</v>
          </cell>
          <cell r="F58">
            <v>-30310</v>
          </cell>
          <cell r="G58">
            <v>-261613</v>
          </cell>
          <cell r="H58">
            <v>-248056</v>
          </cell>
          <cell r="I58">
            <v>0</v>
          </cell>
          <cell r="K58">
            <v>0</v>
          </cell>
          <cell r="M58">
            <v>-1217737</v>
          </cell>
          <cell r="O58">
            <v>-11953084</v>
          </cell>
          <cell r="P58">
            <v>-13170821</v>
          </cell>
          <cell r="R58">
            <v>-13170821</v>
          </cell>
          <cell r="T58">
            <v>0</v>
          </cell>
          <cell r="W58">
            <v>-13466655</v>
          </cell>
        </row>
        <row r="59">
          <cell r="A59" t="str">
            <v>Otros</v>
          </cell>
          <cell r="C59">
            <v>0</v>
          </cell>
          <cell r="D59">
            <v>19774182</v>
          </cell>
          <cell r="E59">
            <v>0</v>
          </cell>
          <cell r="F59">
            <v>7010621</v>
          </cell>
          <cell r="G59">
            <v>564345</v>
          </cell>
          <cell r="H59">
            <v>788274</v>
          </cell>
          <cell r="I59">
            <v>229628</v>
          </cell>
          <cell r="J59">
            <v>1021282</v>
          </cell>
          <cell r="K59">
            <v>30120586</v>
          </cell>
          <cell r="M59">
            <v>59508918</v>
          </cell>
          <cell r="O59">
            <v>-2600891</v>
          </cell>
          <cell r="P59">
            <v>56908027</v>
          </cell>
          <cell r="R59">
            <v>159353106</v>
          </cell>
          <cell r="T59">
            <v>-102445079</v>
          </cell>
          <cell r="W59">
            <v>176912080</v>
          </cell>
        </row>
        <row r="60">
          <cell r="A60" t="str">
            <v>Contratos de leasing largo plazo (neto)</v>
          </cell>
          <cell r="G60">
            <v>0</v>
          </cell>
          <cell r="H60">
            <v>0</v>
          </cell>
          <cell r="M60">
            <v>0</v>
          </cell>
          <cell r="P60">
            <v>0</v>
          </cell>
          <cell r="R60">
            <v>0</v>
          </cell>
          <cell r="T60">
            <v>0</v>
          </cell>
          <cell r="W60">
            <v>0</v>
          </cell>
        </row>
        <row r="62">
          <cell r="A62" t="str">
            <v xml:space="preserve">Total otros activos </v>
          </cell>
          <cell r="C62">
            <v>891954828</v>
          </cell>
          <cell r="D62">
            <v>58535577</v>
          </cell>
          <cell r="E62">
            <v>678255</v>
          </cell>
          <cell r="F62">
            <v>53019133</v>
          </cell>
          <cell r="G62">
            <v>2780713</v>
          </cell>
          <cell r="H62">
            <v>1873973</v>
          </cell>
          <cell r="I62">
            <v>279508874</v>
          </cell>
          <cell r="J62">
            <v>6924488</v>
          </cell>
          <cell r="K62">
            <v>196701786</v>
          </cell>
          <cell r="L62">
            <v>196105285</v>
          </cell>
          <cell r="M62">
            <v>1688082912</v>
          </cell>
          <cell r="N62">
            <v>-1229355986</v>
          </cell>
          <cell r="O62">
            <v>-6525105</v>
          </cell>
          <cell r="P62">
            <v>452201821</v>
          </cell>
          <cell r="R62">
            <v>434584063</v>
          </cell>
          <cell r="T62">
            <v>17617758</v>
          </cell>
          <cell r="W62">
            <v>500736334</v>
          </cell>
        </row>
        <row r="64">
          <cell r="A64" t="str">
            <v xml:space="preserve">    TOTAL ACTIVOS</v>
          </cell>
          <cell r="C64">
            <v>985427737</v>
          </cell>
          <cell r="D64">
            <v>307729238</v>
          </cell>
          <cell r="E64">
            <v>238640025</v>
          </cell>
          <cell r="F64">
            <v>400521457</v>
          </cell>
          <cell r="G64">
            <v>15151763</v>
          </cell>
          <cell r="H64">
            <v>21568885</v>
          </cell>
          <cell r="I64">
            <v>300056507</v>
          </cell>
          <cell r="J64">
            <v>693865136</v>
          </cell>
          <cell r="K64">
            <v>1267309503</v>
          </cell>
          <cell r="L64">
            <v>208535483</v>
          </cell>
          <cell r="M64">
            <v>4438805734</v>
          </cell>
          <cell r="N64">
            <v>-1351568309</v>
          </cell>
          <cell r="O64">
            <v>-7152265</v>
          </cell>
          <cell r="P64">
            <v>3080085160</v>
          </cell>
          <cell r="R64">
            <v>3168330238</v>
          </cell>
          <cell r="T64">
            <v>-88245078</v>
          </cell>
          <cell r="W64">
            <v>3270898062</v>
          </cell>
        </row>
        <row r="68">
          <cell r="A68" t="str">
            <v xml:space="preserve"> PASIVOS Y PATRIMONIO</v>
          </cell>
        </row>
        <row r="70">
          <cell r="A70" t="str">
            <v>PASIVO CIRCULANTE:</v>
          </cell>
        </row>
        <row r="72">
          <cell r="A72" t="str">
            <v>Obligaciones con bcos e inst. financ. corto plazo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29521869</v>
          </cell>
          <cell r="K72">
            <v>0</v>
          </cell>
          <cell r="L72">
            <v>0</v>
          </cell>
          <cell r="M72">
            <v>29521869</v>
          </cell>
          <cell r="P72">
            <v>29521869</v>
          </cell>
          <cell r="R72">
            <v>29521869</v>
          </cell>
          <cell r="T72">
            <v>0</v>
          </cell>
          <cell r="W72">
            <v>2896054</v>
          </cell>
        </row>
        <row r="73">
          <cell r="A73" t="str">
            <v>Obligaciones con bcos e inst. financ.l/plazo porción c/plazo</v>
          </cell>
          <cell r="C73">
            <v>0</v>
          </cell>
          <cell r="D73">
            <v>4144063</v>
          </cell>
          <cell r="E73">
            <v>614653</v>
          </cell>
          <cell r="F73">
            <v>81490</v>
          </cell>
          <cell r="G73">
            <v>0</v>
          </cell>
          <cell r="H73">
            <v>0</v>
          </cell>
          <cell r="I73">
            <v>0</v>
          </cell>
          <cell r="J73">
            <v>19973132</v>
          </cell>
          <cell r="K73">
            <v>33966519</v>
          </cell>
          <cell r="M73">
            <v>58779857</v>
          </cell>
          <cell r="P73">
            <v>58779857</v>
          </cell>
          <cell r="R73">
            <v>58779857</v>
          </cell>
          <cell r="T73">
            <v>0</v>
          </cell>
          <cell r="W73">
            <v>34087353</v>
          </cell>
        </row>
        <row r="74">
          <cell r="A74" t="str">
            <v>Obligaciones con el publico (pagarés)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K74">
            <v>0</v>
          </cell>
          <cell r="M74">
            <v>0</v>
          </cell>
          <cell r="P74">
            <v>0</v>
          </cell>
          <cell r="R74">
            <v>0</v>
          </cell>
          <cell r="T74">
            <v>0</v>
          </cell>
          <cell r="W74">
            <v>0</v>
          </cell>
        </row>
        <row r="75">
          <cell r="A75" t="str">
            <v>Obligaciones con el publico-porción corto plazo (bonos)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K75">
            <v>92568646</v>
          </cell>
          <cell r="M75">
            <v>92568646</v>
          </cell>
          <cell r="P75">
            <v>92568646</v>
          </cell>
          <cell r="R75">
            <v>92568646</v>
          </cell>
          <cell r="T75">
            <v>0</v>
          </cell>
          <cell r="W75">
            <v>12159164</v>
          </cell>
        </row>
        <row r="76">
          <cell r="A76" t="str">
            <v>Obligaciones largo plazo con vencimiento  dentro de un año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K76">
            <v>769241</v>
          </cell>
          <cell r="M76">
            <v>769241</v>
          </cell>
          <cell r="P76">
            <v>769241</v>
          </cell>
          <cell r="R76">
            <v>769241</v>
          </cell>
          <cell r="T76">
            <v>0</v>
          </cell>
          <cell r="W76">
            <v>2962525</v>
          </cell>
        </row>
        <row r="77">
          <cell r="A77" t="str">
            <v>Dividendos por pagar</v>
          </cell>
          <cell r="C77">
            <v>702219</v>
          </cell>
          <cell r="D77">
            <v>22442037</v>
          </cell>
          <cell r="E77">
            <v>35279</v>
          </cell>
          <cell r="F77">
            <v>13625221</v>
          </cell>
          <cell r="G77">
            <v>0</v>
          </cell>
          <cell r="H77">
            <v>0</v>
          </cell>
          <cell r="I77">
            <v>0</v>
          </cell>
          <cell r="J77">
            <v>343829</v>
          </cell>
          <cell r="K77">
            <v>0</v>
          </cell>
          <cell r="L77">
            <v>3431</v>
          </cell>
          <cell r="M77">
            <v>37152016</v>
          </cell>
          <cell r="N77">
            <v>-22442037</v>
          </cell>
          <cell r="P77">
            <v>14709979</v>
          </cell>
          <cell r="R77">
            <v>14709978</v>
          </cell>
          <cell r="T77">
            <v>1</v>
          </cell>
          <cell r="W77">
            <v>19363165</v>
          </cell>
        </row>
        <row r="78">
          <cell r="A78" t="str">
            <v>Cuentas por pagar</v>
          </cell>
          <cell r="C78">
            <v>0</v>
          </cell>
          <cell r="D78">
            <v>5521442</v>
          </cell>
          <cell r="E78">
            <v>11456793</v>
          </cell>
          <cell r="F78">
            <v>22923523</v>
          </cell>
          <cell r="G78">
            <v>8889</v>
          </cell>
          <cell r="H78">
            <v>2292</v>
          </cell>
          <cell r="I78">
            <v>0</v>
          </cell>
          <cell r="J78">
            <v>74282274</v>
          </cell>
          <cell r="K78">
            <v>44401473</v>
          </cell>
          <cell r="L78">
            <v>0</v>
          </cell>
          <cell r="M78">
            <v>158596686</v>
          </cell>
          <cell r="O78">
            <v>-6494828</v>
          </cell>
          <cell r="P78">
            <v>152101858</v>
          </cell>
          <cell r="R78">
            <v>152101858</v>
          </cell>
          <cell r="T78">
            <v>0</v>
          </cell>
          <cell r="W78">
            <v>131113170</v>
          </cell>
        </row>
        <row r="79">
          <cell r="A79" t="str">
            <v>Documentos por pagar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K79">
            <v>9435198</v>
          </cell>
          <cell r="M79">
            <v>9435198</v>
          </cell>
          <cell r="O79">
            <v>6494828</v>
          </cell>
          <cell r="P79">
            <v>15930026</v>
          </cell>
          <cell r="R79">
            <v>15930027</v>
          </cell>
          <cell r="T79">
            <v>-1</v>
          </cell>
          <cell r="W79">
            <v>16890479</v>
          </cell>
        </row>
        <row r="80">
          <cell r="A80" t="str">
            <v>Acreedores varios</v>
          </cell>
          <cell r="C80">
            <v>0</v>
          </cell>
          <cell r="D80">
            <v>2258365</v>
          </cell>
          <cell r="E80">
            <v>4210149</v>
          </cell>
          <cell r="F80">
            <v>4034747</v>
          </cell>
          <cell r="G80">
            <v>0</v>
          </cell>
          <cell r="H80">
            <v>0</v>
          </cell>
          <cell r="I80">
            <v>0</v>
          </cell>
          <cell r="J80">
            <v>8228045</v>
          </cell>
          <cell r="K80">
            <v>34924981</v>
          </cell>
          <cell r="M80">
            <v>53656287</v>
          </cell>
          <cell r="N80">
            <v>988860</v>
          </cell>
          <cell r="O80">
            <v>-2</v>
          </cell>
          <cell r="P80">
            <v>54645145</v>
          </cell>
          <cell r="R80">
            <v>54638413</v>
          </cell>
          <cell r="T80">
            <v>6732</v>
          </cell>
          <cell r="W80">
            <v>63111967</v>
          </cell>
        </row>
        <row r="81">
          <cell r="A81" t="str">
            <v>Doctos y ctas por pagar a emp. relacionadas</v>
          </cell>
          <cell r="C81">
            <v>653255</v>
          </cell>
          <cell r="D81">
            <v>29317</v>
          </cell>
          <cell r="E81">
            <v>22857</v>
          </cell>
          <cell r="F81">
            <v>26654670</v>
          </cell>
          <cell r="G81">
            <v>19559518</v>
          </cell>
          <cell r="H81">
            <v>18055674</v>
          </cell>
          <cell r="I81">
            <v>0</v>
          </cell>
          <cell r="J81">
            <v>28574038</v>
          </cell>
          <cell r="K81">
            <v>8314935</v>
          </cell>
          <cell r="L81">
            <v>148093886</v>
          </cell>
          <cell r="M81">
            <v>249958150</v>
          </cell>
          <cell r="N81">
            <v>-72717924</v>
          </cell>
          <cell r="P81">
            <v>177240226</v>
          </cell>
          <cell r="R81">
            <v>177240226</v>
          </cell>
          <cell r="T81">
            <v>0</v>
          </cell>
          <cell r="W81">
            <v>193366225</v>
          </cell>
        </row>
        <row r="82">
          <cell r="A82" t="str">
            <v>Provisiones</v>
          </cell>
          <cell r="C82">
            <v>717447</v>
          </cell>
          <cell r="D82">
            <v>4472</v>
          </cell>
          <cell r="E82">
            <v>248445</v>
          </cell>
          <cell r="F82">
            <v>160495</v>
          </cell>
          <cell r="G82">
            <v>337974</v>
          </cell>
          <cell r="H82">
            <v>187116</v>
          </cell>
          <cell r="I82">
            <v>0</v>
          </cell>
          <cell r="J82">
            <v>7208964</v>
          </cell>
          <cell r="K82">
            <v>13058336</v>
          </cell>
          <cell r="M82">
            <v>21923249</v>
          </cell>
          <cell r="P82">
            <v>21923249</v>
          </cell>
          <cell r="R82">
            <v>21923249</v>
          </cell>
          <cell r="T82">
            <v>0</v>
          </cell>
          <cell r="W82">
            <v>24466693</v>
          </cell>
        </row>
        <row r="83">
          <cell r="A83" t="str">
            <v>Retenciones</v>
          </cell>
          <cell r="C83">
            <v>109371</v>
          </cell>
          <cell r="D83">
            <v>3883195</v>
          </cell>
          <cell r="E83">
            <v>3123451</v>
          </cell>
          <cell r="F83">
            <v>1891163</v>
          </cell>
          <cell r="G83">
            <v>5365</v>
          </cell>
          <cell r="H83">
            <v>15412</v>
          </cell>
          <cell r="I83">
            <v>336763</v>
          </cell>
          <cell r="J83">
            <v>15313103</v>
          </cell>
          <cell r="K83">
            <v>31530237</v>
          </cell>
          <cell r="L83">
            <v>1585</v>
          </cell>
          <cell r="M83">
            <v>56209645</v>
          </cell>
          <cell r="N83">
            <v>0</v>
          </cell>
          <cell r="P83">
            <v>56209645</v>
          </cell>
          <cell r="R83">
            <v>56209645</v>
          </cell>
          <cell r="T83">
            <v>0</v>
          </cell>
          <cell r="W83">
            <v>70543906</v>
          </cell>
        </row>
        <row r="84">
          <cell r="A84" t="str">
            <v>Impuesto a la renta</v>
          </cell>
          <cell r="C84">
            <v>2376</v>
          </cell>
          <cell r="D84">
            <v>60124</v>
          </cell>
          <cell r="E84">
            <v>2428301</v>
          </cell>
          <cell r="F84">
            <v>0</v>
          </cell>
          <cell r="H84">
            <v>602588</v>
          </cell>
          <cell r="I84">
            <v>1084574</v>
          </cell>
          <cell r="K84">
            <v>916818</v>
          </cell>
          <cell r="M84">
            <v>5094781</v>
          </cell>
          <cell r="N84">
            <v>-3407619</v>
          </cell>
          <cell r="O84">
            <v>-1084574</v>
          </cell>
          <cell r="P84">
            <v>602588</v>
          </cell>
          <cell r="R84">
            <v>602588</v>
          </cell>
          <cell r="T84">
            <v>0</v>
          </cell>
          <cell r="W84">
            <v>63365859</v>
          </cell>
        </row>
        <row r="85">
          <cell r="A85" t="str">
            <v>Ingresos percibidos por adelantado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K85">
            <v>0</v>
          </cell>
          <cell r="M85">
            <v>0</v>
          </cell>
          <cell r="P85">
            <v>0</v>
          </cell>
          <cell r="R85">
            <v>0</v>
          </cell>
          <cell r="T85">
            <v>0</v>
          </cell>
          <cell r="W85">
            <v>0</v>
          </cell>
        </row>
        <row r="86">
          <cell r="A86" t="str">
            <v>Impuestos diferidos</v>
          </cell>
          <cell r="C86">
            <v>0</v>
          </cell>
          <cell r="D86">
            <v>0</v>
          </cell>
          <cell r="E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M86">
            <v>0</v>
          </cell>
          <cell r="N86">
            <v>0</v>
          </cell>
          <cell r="P86">
            <v>0</v>
          </cell>
          <cell r="R86">
            <v>0</v>
          </cell>
          <cell r="T86">
            <v>0</v>
          </cell>
          <cell r="W86">
            <v>0</v>
          </cell>
        </row>
        <row r="87">
          <cell r="A87" t="str">
            <v>Aportes Financieros Reembolsables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K87">
            <v>0</v>
          </cell>
          <cell r="M87">
            <v>0</v>
          </cell>
          <cell r="P87">
            <v>0</v>
          </cell>
          <cell r="R87">
            <v>0</v>
          </cell>
          <cell r="T87">
            <v>0</v>
          </cell>
          <cell r="W87">
            <v>0</v>
          </cell>
        </row>
        <row r="88">
          <cell r="A88" t="str">
            <v>Otros pasivos circulantes</v>
          </cell>
          <cell r="C88">
            <v>0</v>
          </cell>
          <cell r="D88">
            <v>6880436</v>
          </cell>
          <cell r="E88">
            <v>45714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37324936</v>
          </cell>
          <cell r="K88">
            <v>18078563</v>
          </cell>
          <cell r="M88">
            <v>62329649</v>
          </cell>
          <cell r="O88">
            <v>-1815242</v>
          </cell>
          <cell r="P88">
            <v>60514407</v>
          </cell>
          <cell r="R88">
            <v>60514408</v>
          </cell>
          <cell r="T88">
            <v>-1</v>
          </cell>
          <cell r="W88">
            <v>47075525</v>
          </cell>
        </row>
        <row r="90">
          <cell r="A90" t="str">
            <v>Total pasivo circulante</v>
          </cell>
          <cell r="C90">
            <v>2184668</v>
          </cell>
          <cell r="D90">
            <v>45223451</v>
          </cell>
          <cell r="E90">
            <v>22185642</v>
          </cell>
          <cell r="F90">
            <v>69371309</v>
          </cell>
          <cell r="G90">
            <v>19911746</v>
          </cell>
          <cell r="H90">
            <v>18863082</v>
          </cell>
          <cell r="I90">
            <v>1421337</v>
          </cell>
          <cell r="J90">
            <v>220770190</v>
          </cell>
          <cell r="K90">
            <v>287964947</v>
          </cell>
          <cell r="L90">
            <v>148098902</v>
          </cell>
          <cell r="M90">
            <v>835995274</v>
          </cell>
          <cell r="N90">
            <v>-97578720</v>
          </cell>
          <cell r="O90">
            <v>-2899818</v>
          </cell>
          <cell r="P90">
            <v>735516736</v>
          </cell>
          <cell r="R90">
            <v>735510005</v>
          </cell>
          <cell r="T90">
            <v>6731</v>
          </cell>
          <cell r="W90">
            <v>681402085</v>
          </cell>
        </row>
        <row r="92">
          <cell r="A92" t="str">
            <v>PASIVO A LARGO PLAZO:</v>
          </cell>
        </row>
        <row r="94">
          <cell r="A94" t="str">
            <v>Obligaciones con bancos e inst. financieras</v>
          </cell>
          <cell r="C94">
            <v>0</v>
          </cell>
          <cell r="D94">
            <v>52506863</v>
          </cell>
          <cell r="E94">
            <v>0</v>
          </cell>
          <cell r="F94">
            <v>168313537</v>
          </cell>
          <cell r="G94">
            <v>0</v>
          </cell>
          <cell r="H94">
            <v>0</v>
          </cell>
          <cell r="I94">
            <v>0</v>
          </cell>
          <cell r="J94">
            <v>76815658</v>
          </cell>
          <cell r="K94">
            <v>245095704</v>
          </cell>
          <cell r="M94">
            <v>542731762</v>
          </cell>
          <cell r="P94">
            <v>542731762</v>
          </cell>
          <cell r="R94">
            <v>542731762</v>
          </cell>
          <cell r="T94">
            <v>0</v>
          </cell>
          <cell r="W94">
            <v>412109378</v>
          </cell>
        </row>
        <row r="95">
          <cell r="A95" t="str">
            <v>Obligaciones con el público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138465459</v>
          </cell>
          <cell r="M95">
            <v>138465459</v>
          </cell>
          <cell r="P95">
            <v>138465459</v>
          </cell>
          <cell r="R95">
            <v>138465459</v>
          </cell>
          <cell r="T95">
            <v>0</v>
          </cell>
          <cell r="W95">
            <v>207208644</v>
          </cell>
        </row>
        <row r="96">
          <cell r="A96" t="str">
            <v>Documentos por pagar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30224796</v>
          </cell>
          <cell r="M96">
            <v>30224796</v>
          </cell>
          <cell r="O96">
            <v>29692991</v>
          </cell>
          <cell r="P96">
            <v>59917787</v>
          </cell>
          <cell r="R96">
            <v>59917787</v>
          </cell>
          <cell r="T96">
            <v>0</v>
          </cell>
          <cell r="W96">
            <v>59182837</v>
          </cell>
        </row>
        <row r="97">
          <cell r="A97" t="str">
            <v>Acreedores varios</v>
          </cell>
          <cell r="C97">
            <v>40804087</v>
          </cell>
          <cell r="D97">
            <v>0</v>
          </cell>
          <cell r="E97">
            <v>6942050</v>
          </cell>
          <cell r="F97">
            <v>12037160</v>
          </cell>
          <cell r="G97">
            <v>0</v>
          </cell>
          <cell r="H97">
            <v>0</v>
          </cell>
          <cell r="I97">
            <v>0</v>
          </cell>
          <cell r="J97">
            <v>32061287</v>
          </cell>
          <cell r="K97">
            <v>7794020</v>
          </cell>
          <cell r="M97">
            <v>99638604</v>
          </cell>
          <cell r="O97">
            <v>-29692991</v>
          </cell>
          <cell r="P97">
            <v>69945613</v>
          </cell>
          <cell r="R97">
            <v>69945613</v>
          </cell>
          <cell r="T97">
            <v>0</v>
          </cell>
          <cell r="W97">
            <v>62491656</v>
          </cell>
        </row>
        <row r="98">
          <cell r="A98" t="str">
            <v>Doctos y ctas por pagar a empresas relacionadas</v>
          </cell>
          <cell r="C98">
            <v>0</v>
          </cell>
          <cell r="D98">
            <v>0</v>
          </cell>
          <cell r="E98">
            <v>0</v>
          </cell>
          <cell r="F98">
            <v>70814278</v>
          </cell>
          <cell r="G98">
            <v>0</v>
          </cell>
          <cell r="H98">
            <v>0</v>
          </cell>
          <cell r="I98">
            <v>0</v>
          </cell>
          <cell r="J98">
            <v>29327682</v>
          </cell>
          <cell r="K98">
            <v>0</v>
          </cell>
          <cell r="M98">
            <v>100141960</v>
          </cell>
          <cell r="N98">
            <v>-91980168</v>
          </cell>
          <cell r="P98">
            <v>8161792</v>
          </cell>
          <cell r="R98">
            <v>8161792</v>
          </cell>
          <cell r="T98">
            <v>0</v>
          </cell>
          <cell r="W98">
            <v>12082887</v>
          </cell>
        </row>
        <row r="99">
          <cell r="A99" t="str">
            <v>Provisiones</v>
          </cell>
          <cell r="C99">
            <v>0</v>
          </cell>
          <cell r="D99">
            <v>30828546</v>
          </cell>
          <cell r="E99">
            <v>2081969</v>
          </cell>
          <cell r="F99">
            <v>4439712</v>
          </cell>
          <cell r="G99">
            <v>0</v>
          </cell>
          <cell r="H99">
            <v>0</v>
          </cell>
          <cell r="I99">
            <v>0</v>
          </cell>
          <cell r="J99">
            <v>20892379</v>
          </cell>
          <cell r="K99">
            <v>166506339</v>
          </cell>
          <cell r="M99">
            <v>224748945</v>
          </cell>
          <cell r="P99">
            <v>224748945</v>
          </cell>
          <cell r="R99">
            <v>224748944</v>
          </cell>
          <cell r="T99">
            <v>1</v>
          </cell>
          <cell r="W99">
            <v>237884720</v>
          </cell>
        </row>
        <row r="100">
          <cell r="A100" t="str">
            <v>Impuestos diferidos</v>
          </cell>
          <cell r="C100">
            <v>0</v>
          </cell>
          <cell r="D100">
            <v>0</v>
          </cell>
          <cell r="E100">
            <v>-4643252</v>
          </cell>
          <cell r="F100">
            <v>-22441652</v>
          </cell>
          <cell r="G100">
            <v>-118806</v>
          </cell>
          <cell r="H100">
            <v>-65682</v>
          </cell>
          <cell r="I100">
            <v>0</v>
          </cell>
          <cell r="J100">
            <v>23280820</v>
          </cell>
          <cell r="K100">
            <v>2571352</v>
          </cell>
          <cell r="L100">
            <v>5327064</v>
          </cell>
          <cell r="M100">
            <v>3909844</v>
          </cell>
          <cell r="N100">
            <v>-3909844</v>
          </cell>
          <cell r="O100">
            <v>-6797695</v>
          </cell>
          <cell r="P100">
            <v>-6797695</v>
          </cell>
          <cell r="R100">
            <v>0</v>
          </cell>
          <cell r="T100">
            <v>-6797695</v>
          </cell>
          <cell r="W100">
            <v>0</v>
          </cell>
        </row>
        <row r="101">
          <cell r="A101" t="str">
            <v>Aportes Financieros Reembolsables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K101">
            <v>0</v>
          </cell>
          <cell r="M101">
            <v>0</v>
          </cell>
          <cell r="P101">
            <v>0</v>
          </cell>
          <cell r="R101">
            <v>0</v>
          </cell>
          <cell r="T101">
            <v>0</v>
          </cell>
          <cell r="W101">
            <v>0</v>
          </cell>
        </row>
        <row r="102">
          <cell r="A102" t="str">
            <v>Otros pasivos a largo plazo</v>
          </cell>
          <cell r="C102">
            <v>0</v>
          </cell>
          <cell r="D102">
            <v>759248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9354911</v>
          </cell>
          <cell r="K102">
            <v>0</v>
          </cell>
          <cell r="M102">
            <v>10114159</v>
          </cell>
          <cell r="N102">
            <v>0</v>
          </cell>
          <cell r="O102">
            <v>2545248</v>
          </cell>
          <cell r="P102">
            <v>12659407</v>
          </cell>
          <cell r="R102">
            <v>12474586</v>
          </cell>
          <cell r="T102">
            <v>184821</v>
          </cell>
          <cell r="W102">
            <v>17755327</v>
          </cell>
        </row>
        <row r="104">
          <cell r="A104" t="str">
            <v>Total Pasivo a Largo Plazo</v>
          </cell>
          <cell r="C104">
            <v>40804087</v>
          </cell>
          <cell r="D104">
            <v>84094657</v>
          </cell>
          <cell r="E104">
            <v>4380767</v>
          </cell>
          <cell r="F104">
            <v>233163035</v>
          </cell>
          <cell r="G104">
            <v>-118806</v>
          </cell>
          <cell r="H104">
            <v>-65682</v>
          </cell>
          <cell r="I104">
            <v>0</v>
          </cell>
          <cell r="J104">
            <v>191732737</v>
          </cell>
          <cell r="K104">
            <v>590657670</v>
          </cell>
          <cell r="L104">
            <v>5327064</v>
          </cell>
          <cell r="M104">
            <v>1149975529</v>
          </cell>
          <cell r="N104">
            <v>-95890012</v>
          </cell>
          <cell r="O104">
            <v>-4252447</v>
          </cell>
          <cell r="P104">
            <v>1049833070</v>
          </cell>
          <cell r="R104">
            <v>1056445943</v>
          </cell>
          <cell r="T104">
            <v>-6612873</v>
          </cell>
          <cell r="W104">
            <v>1008715449</v>
          </cell>
        </row>
        <row r="106">
          <cell r="A106" t="str">
            <v>Intéres minoritario</v>
          </cell>
          <cell r="D106">
            <v>0</v>
          </cell>
          <cell r="E106">
            <v>0</v>
          </cell>
          <cell r="G106">
            <v>0</v>
          </cell>
          <cell r="H106">
            <v>0</v>
          </cell>
          <cell r="M106">
            <v>0</v>
          </cell>
          <cell r="N106">
            <v>352296372</v>
          </cell>
          <cell r="O106">
            <v>0</v>
          </cell>
          <cell r="P106">
            <v>352296372</v>
          </cell>
          <cell r="R106">
            <v>428227299</v>
          </cell>
          <cell r="T106">
            <v>-75930927</v>
          </cell>
          <cell r="W106">
            <v>501042316</v>
          </cell>
        </row>
        <row r="108">
          <cell r="A108" t="str">
            <v>PATRIMONIO</v>
          </cell>
        </row>
        <row r="109">
          <cell r="A109" t="str">
            <v>Capital pagado</v>
          </cell>
          <cell r="C109">
            <v>176085837</v>
          </cell>
          <cell r="D109">
            <v>32113007</v>
          </cell>
          <cell r="E109">
            <v>128779975</v>
          </cell>
          <cell r="F109">
            <v>96711191</v>
          </cell>
          <cell r="G109">
            <v>5925118</v>
          </cell>
          <cell r="H109">
            <v>7853455</v>
          </cell>
          <cell r="I109">
            <v>423980571</v>
          </cell>
          <cell r="J109">
            <v>185982759</v>
          </cell>
          <cell r="K109">
            <v>196925668</v>
          </cell>
          <cell r="L109">
            <v>26832328</v>
          </cell>
          <cell r="M109">
            <v>1281189909</v>
          </cell>
          <cell r="N109">
            <v>-1105104072</v>
          </cell>
          <cell r="P109">
            <v>176085837</v>
          </cell>
          <cell r="R109">
            <v>176085837</v>
          </cell>
          <cell r="T109">
            <v>0</v>
          </cell>
          <cell r="W109">
            <v>202627479</v>
          </cell>
        </row>
        <row r="110">
          <cell r="A110" t="str">
            <v>Reserva de revalorización</v>
          </cell>
          <cell r="C110">
            <v>0</v>
          </cell>
          <cell r="D110">
            <v>0</v>
          </cell>
          <cell r="E110">
            <v>93573828</v>
          </cell>
          <cell r="F110">
            <v>0</v>
          </cell>
          <cell r="G110">
            <v>0</v>
          </cell>
          <cell r="H110">
            <v>0</v>
          </cell>
          <cell r="I110">
            <v>-14896058</v>
          </cell>
          <cell r="J110">
            <v>249673196</v>
          </cell>
          <cell r="K110">
            <v>0</v>
          </cell>
          <cell r="M110">
            <v>328350966</v>
          </cell>
          <cell r="N110">
            <v>-328350966</v>
          </cell>
          <cell r="P110">
            <v>0</v>
          </cell>
          <cell r="R110">
            <v>0</v>
          </cell>
          <cell r="T110">
            <v>0</v>
          </cell>
          <cell r="W110">
            <v>0</v>
          </cell>
        </row>
        <row r="111">
          <cell r="A111" t="str">
            <v>Sobreprecio en vtas de acciones propias</v>
          </cell>
          <cell r="C111">
            <v>653441372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K111">
            <v>297075</v>
          </cell>
          <cell r="M111">
            <v>653738447</v>
          </cell>
          <cell r="N111">
            <v>-297075</v>
          </cell>
          <cell r="P111">
            <v>653441372</v>
          </cell>
          <cell r="R111">
            <v>653441372</v>
          </cell>
          <cell r="T111">
            <v>0</v>
          </cell>
          <cell r="W111">
            <v>751935420</v>
          </cell>
        </row>
        <row r="112">
          <cell r="A112" t="str">
            <v>Otras reservas</v>
          </cell>
          <cell r="C112">
            <v>-104777120</v>
          </cell>
          <cell r="D112">
            <v>62505130</v>
          </cell>
          <cell r="E112">
            <v>29532813</v>
          </cell>
          <cell r="F112">
            <v>31556465</v>
          </cell>
          <cell r="G112">
            <v>-11610152</v>
          </cell>
          <cell r="H112">
            <v>-10168760</v>
          </cell>
          <cell r="I112">
            <v>-54106924</v>
          </cell>
          <cell r="J112">
            <v>-21283040</v>
          </cell>
          <cell r="K112">
            <v>269711240</v>
          </cell>
          <cell r="L112">
            <v>-13673360</v>
          </cell>
          <cell r="M112">
            <v>177686292</v>
          </cell>
          <cell r="N112">
            <v>-282463412</v>
          </cell>
          <cell r="O112">
            <v>0</v>
          </cell>
          <cell r="P112">
            <v>-104777120</v>
          </cell>
          <cell r="R112">
            <v>25671819</v>
          </cell>
          <cell r="T112">
            <v>-130448939</v>
          </cell>
          <cell r="W112">
            <v>29541365</v>
          </cell>
        </row>
        <row r="114">
          <cell r="A114" t="str">
            <v>Total Capital y Reservas</v>
          </cell>
          <cell r="C114">
            <v>724750089</v>
          </cell>
          <cell r="D114">
            <v>94618137</v>
          </cell>
          <cell r="E114">
            <v>251886616</v>
          </cell>
          <cell r="F114">
            <v>128267656</v>
          </cell>
          <cell r="G114">
            <v>-5685034</v>
          </cell>
          <cell r="H114">
            <v>-2315305</v>
          </cell>
          <cell r="I114">
            <v>354977589</v>
          </cell>
          <cell r="J114">
            <v>414372915</v>
          </cell>
          <cell r="K114">
            <v>466933983</v>
          </cell>
          <cell r="L114">
            <v>13158968</v>
          </cell>
          <cell r="M114">
            <v>2440965614</v>
          </cell>
          <cell r="N114">
            <v>-1716215525</v>
          </cell>
          <cell r="O114">
            <v>0</v>
          </cell>
          <cell r="P114">
            <v>724750089</v>
          </cell>
          <cell r="R114">
            <v>855199028</v>
          </cell>
          <cell r="T114">
            <v>-130448939</v>
          </cell>
          <cell r="W114">
            <v>984104264</v>
          </cell>
        </row>
        <row r="117">
          <cell r="A117" t="str">
            <v>UTILIDADES RETENIDAS</v>
          </cell>
        </row>
        <row r="118">
          <cell r="A118" t="str">
            <v>Reserva futuros dividendos</v>
          </cell>
          <cell r="C118">
            <v>0</v>
          </cell>
          <cell r="D118">
            <v>60934614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K118">
            <v>0</v>
          </cell>
          <cell r="M118">
            <v>60934614</v>
          </cell>
          <cell r="N118">
            <v>-60934614</v>
          </cell>
          <cell r="P118">
            <v>0</v>
          </cell>
          <cell r="R118">
            <v>0</v>
          </cell>
          <cell r="T118">
            <v>0</v>
          </cell>
          <cell r="W118">
            <v>0</v>
          </cell>
        </row>
        <row r="119">
          <cell r="A119" t="str">
            <v>Utilidades acumuladas</v>
          </cell>
          <cell r="C119">
            <v>207848039</v>
          </cell>
          <cell r="D119">
            <v>-561041</v>
          </cell>
          <cell r="E119">
            <v>0</v>
          </cell>
          <cell r="F119">
            <v>0</v>
          </cell>
          <cell r="G119">
            <v>515926</v>
          </cell>
          <cell r="H119">
            <v>3853684</v>
          </cell>
          <cell r="K119">
            <v>0</v>
          </cell>
          <cell r="L119">
            <v>41495629</v>
          </cell>
          <cell r="M119">
            <v>253152237</v>
          </cell>
          <cell r="N119">
            <v>-45304198</v>
          </cell>
          <cell r="O119">
            <v>0</v>
          </cell>
          <cell r="P119">
            <v>207848039</v>
          </cell>
          <cell r="R119">
            <v>83107109</v>
          </cell>
          <cell r="T119">
            <v>124740930</v>
          </cell>
          <cell r="W119">
            <v>35461948</v>
          </cell>
        </row>
        <row r="120">
          <cell r="A120" t="str">
            <v>Perdidas acumuladas</v>
          </cell>
          <cell r="C120">
            <v>0</v>
          </cell>
          <cell r="D120">
            <v>0</v>
          </cell>
          <cell r="E120">
            <v>-69731243</v>
          </cell>
          <cell r="F120">
            <v>-9150793</v>
          </cell>
          <cell r="G120">
            <v>0</v>
          </cell>
          <cell r="H120">
            <v>0</v>
          </cell>
          <cell r="I120">
            <v>-82526377</v>
          </cell>
          <cell r="J120">
            <v>-176178057</v>
          </cell>
          <cell r="K120">
            <v>-73382776</v>
          </cell>
          <cell r="M120">
            <v>-410969246</v>
          </cell>
          <cell r="N120">
            <v>410969246</v>
          </cell>
          <cell r="P120">
            <v>0</v>
          </cell>
          <cell r="R120">
            <v>0</v>
          </cell>
          <cell r="T120">
            <v>0</v>
          </cell>
          <cell r="W120">
            <v>0</v>
          </cell>
        </row>
        <row r="121">
          <cell r="A121" t="str">
            <v>Utilidad (pérdida) del ejercicio</v>
          </cell>
          <cell r="C121">
            <v>109050767</v>
          </cell>
          <cell r="D121">
            <v>46212758</v>
          </cell>
          <cell r="E121">
            <v>62023300</v>
          </cell>
          <cell r="F121">
            <v>-21129750</v>
          </cell>
          <cell r="G121">
            <v>527931</v>
          </cell>
          <cell r="H121">
            <v>1233106</v>
          </cell>
          <cell r="I121">
            <v>26183958</v>
          </cell>
          <cell r="J121">
            <v>43167351</v>
          </cell>
          <cell r="K121">
            <v>6224958</v>
          </cell>
          <cell r="L121">
            <v>2588340</v>
          </cell>
          <cell r="M121">
            <v>276082719</v>
          </cell>
          <cell r="N121">
            <v>-167031952</v>
          </cell>
          <cell r="P121">
            <v>109050767</v>
          </cell>
          <cell r="R121">
            <v>109050767</v>
          </cell>
          <cell r="T121">
            <v>0</v>
          </cell>
          <cell r="W121">
            <v>99049397</v>
          </cell>
        </row>
        <row r="122">
          <cell r="A122" t="str">
            <v>Menos: Dividendos provisorios</v>
          </cell>
          <cell r="C122">
            <v>-99209913</v>
          </cell>
          <cell r="D122">
            <v>-22793338</v>
          </cell>
          <cell r="E122">
            <v>-32105057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K122">
            <v>-11089279</v>
          </cell>
          <cell r="L122">
            <v>-2133420</v>
          </cell>
          <cell r="M122">
            <v>-167331007</v>
          </cell>
          <cell r="N122">
            <v>68121094</v>
          </cell>
          <cell r="P122">
            <v>-99209913</v>
          </cell>
          <cell r="R122">
            <v>-99209913</v>
          </cell>
          <cell r="T122">
            <v>0</v>
          </cell>
          <cell r="W122">
            <v>-38877397</v>
          </cell>
        </row>
        <row r="123">
          <cell r="A123" t="str">
            <v>Deficit en periodo de desarrollo filial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K123">
            <v>0</v>
          </cell>
          <cell r="M123">
            <v>0</v>
          </cell>
          <cell r="N123">
            <v>0</v>
          </cell>
          <cell r="P123">
            <v>0</v>
          </cell>
          <cell r="R123">
            <v>0</v>
          </cell>
          <cell r="T123">
            <v>0</v>
          </cell>
          <cell r="W123">
            <v>0</v>
          </cell>
        </row>
        <row r="125">
          <cell r="A125" t="str">
            <v>Total utilidades retenidas</v>
          </cell>
          <cell r="C125">
            <v>217688893</v>
          </cell>
          <cell r="D125">
            <v>83792993</v>
          </cell>
          <cell r="E125">
            <v>-39813000</v>
          </cell>
          <cell r="F125">
            <v>-30280543</v>
          </cell>
          <cell r="G125">
            <v>1043857</v>
          </cell>
          <cell r="H125">
            <v>5086790</v>
          </cell>
          <cell r="I125">
            <v>-56342419</v>
          </cell>
          <cell r="J125">
            <v>-133010706</v>
          </cell>
          <cell r="K125">
            <v>-78247097</v>
          </cell>
          <cell r="L125">
            <v>41950549</v>
          </cell>
          <cell r="M125">
            <v>11869317</v>
          </cell>
          <cell r="N125">
            <v>205819576</v>
          </cell>
          <cell r="O125">
            <v>0</v>
          </cell>
          <cell r="P125">
            <v>217688893</v>
          </cell>
          <cell r="R125">
            <v>92947963</v>
          </cell>
          <cell r="T125">
            <v>124740930</v>
          </cell>
          <cell r="W125">
            <v>95633948</v>
          </cell>
        </row>
        <row r="127">
          <cell r="A127" t="str">
            <v xml:space="preserve">    Total Patrimonio</v>
          </cell>
          <cell r="C127">
            <v>942438982</v>
          </cell>
          <cell r="D127">
            <v>178411130</v>
          </cell>
          <cell r="E127">
            <v>212073616</v>
          </cell>
          <cell r="F127">
            <v>97987113</v>
          </cell>
          <cell r="G127">
            <v>-4641177</v>
          </cell>
          <cell r="H127">
            <v>2771485</v>
          </cell>
          <cell r="I127">
            <v>298635170</v>
          </cell>
          <cell r="J127">
            <v>281362209</v>
          </cell>
          <cell r="K127">
            <v>388686886</v>
          </cell>
          <cell r="L127">
            <v>55109517</v>
          </cell>
          <cell r="M127">
            <v>2452834931</v>
          </cell>
          <cell r="N127">
            <v>-1510395949</v>
          </cell>
          <cell r="O127">
            <v>0</v>
          </cell>
          <cell r="P127">
            <v>942438982</v>
          </cell>
          <cell r="R127">
            <v>948146991</v>
          </cell>
          <cell r="T127">
            <v>-5708009</v>
          </cell>
          <cell r="W127">
            <v>1079738212</v>
          </cell>
        </row>
        <row r="129">
          <cell r="A129" t="str">
            <v xml:space="preserve">    TOTAL PASIVOS Y PATRIMONIO</v>
          </cell>
          <cell r="C129">
            <v>985427737</v>
          </cell>
          <cell r="D129">
            <v>307729238</v>
          </cell>
          <cell r="E129">
            <v>238640025</v>
          </cell>
          <cell r="F129">
            <v>400521457</v>
          </cell>
          <cell r="G129">
            <v>15151763</v>
          </cell>
          <cell r="H129">
            <v>21568885</v>
          </cell>
          <cell r="I129">
            <v>300056507</v>
          </cell>
          <cell r="J129">
            <v>693865136</v>
          </cell>
          <cell r="K129">
            <v>1267309503</v>
          </cell>
          <cell r="L129">
            <v>208535483</v>
          </cell>
          <cell r="M129">
            <v>4438805734</v>
          </cell>
          <cell r="N129">
            <v>-1351568309</v>
          </cell>
          <cell r="O129">
            <v>-7152265</v>
          </cell>
          <cell r="P129">
            <v>3080085160</v>
          </cell>
          <cell r="R129">
            <v>3168330238</v>
          </cell>
          <cell r="T129">
            <v>-88245078</v>
          </cell>
          <cell r="W129">
            <v>3270898062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PP 12"/>
      <sheetName val="Datos"/>
      <sheetName val="DICIEMBRE"/>
      <sheetName val="Patrimonios"/>
      <sheetName val="AD Invers"/>
      <sheetName val="AD Pat Neg"/>
      <sheetName val="Reserva  Dif T-C"/>
      <sheetName val="Ajuste Reserva Betania"/>
      <sheetName val="Dividendos"/>
      <sheetName val="Inver EERR"/>
      <sheetName val="Aumento_Dism"/>
      <sheetName val="EMPRESAS"/>
      <sheetName val="Balance General"/>
      <sheetName val="EERR ISAPRES ABIERTAS"/>
      <sheetName val="Bce.EP"/>
      <sheetName val="LBO"/>
      <sheetName val="Balance"/>
      <sheetName val="Inicio Análisis Cuentas"/>
      <sheetName val="CMRESU99"/>
      <sheetName val="SerieA1"/>
      <sheetName val="FCaja"/>
      <sheetName val="Precios"/>
      <sheetName val="ANI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HOJADECONSOLIDACION"/>
      <sheetName val="Detalle Otros cargos-abonos"/>
      <sheetName val="Detalle Otros Flujo"/>
      <sheetName val="Flujo efec. y efec. equiv."/>
      <sheetName val="Detalle Saldos Flujo"/>
      <sheetName val="Flujo  EERR"/>
      <sheetName val="Saldos Iniciales"/>
      <sheetName val="dividendos"/>
      <sheetName val="Prestamos"/>
      <sheetName val="Analisis mensual"/>
      <sheetName val="Analisis anual"/>
      <sheetName val="AD Inv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dor"/>
      <sheetName val="Activo"/>
      <sheetName val="Pasivo"/>
      <sheetName val="E°Resultado"/>
      <sheetName val="Presentacion Flujo"/>
      <sheetName val="Reclasificaciones"/>
      <sheetName val="Porcentajes"/>
      <sheetName val="tipos de cambio"/>
      <sheetName val="Deposito a Plazo"/>
      <sheetName val="Deudores Varios"/>
      <sheetName val="Existencias"/>
      <sheetName val="Trans.EE.RR."/>
      <sheetName val="Efectos result"/>
      <sheetName val="FUT"/>
      <sheetName val="Impto."/>
      <sheetName val="Diferido Bt60 (a)"/>
      <sheetName val="Diferido Bt60 (e)"/>
      <sheetName val="Otros activos circ."/>
      <sheetName val="Pactos con retroc."/>
      <sheetName val="Activo fijo"/>
      <sheetName val="Inv. E-R"/>
      <sheetName val="San Isidro"/>
      <sheetName val="Pasivos asoc. CP"/>
      <sheetName val="Inversiones"/>
      <sheetName val="Inv Otras soc"/>
      <sheetName val="M Y M Valor"/>
      <sheetName val="Otros Act. LP"/>
      <sheetName val="Otros Pasivos CP"/>
      <sheetName val="Oblig. Bcos. CP"/>
      <sheetName val="Oblig. Bcos. LPpCP"/>
      <sheetName val="Oblig. Bcos. LP"/>
      <sheetName val="Pagarés"/>
      <sheetName val="Bono SVS"/>
      <sheetName val="Bonos series (b)"/>
      <sheetName val="Bonos series"/>
      <sheetName val="Prov. y Cast."/>
      <sheetName val="Indem al Personal"/>
      <sheetName val="Int. Minoritario"/>
      <sheetName val="Int. Minor. Resultado"/>
      <sheetName val="Patrimonio"/>
      <sheetName val="Acciones"/>
      <sheetName val="Dividendos"/>
      <sheetName val="Capital"/>
      <sheetName val="Deficit"/>
      <sheetName val="Reservas patrimonio"/>
      <sheetName val="Otros. Ig. F.Explot."/>
      <sheetName val="OtrosEg. F.Explot."/>
      <sheetName val="Corrección monetaria"/>
      <sheetName val="Diferencias de Cambio"/>
      <sheetName val="GastosBonos"/>
      <sheetName val="Derivados"/>
      <sheetName val="Garantías"/>
      <sheetName val="Garantías Ind"/>
      <sheetName val="Moneda Ext.Activo"/>
      <sheetName val="Moneda Ext.PasivoCP"/>
      <sheetName val="Moneda Ext.PasivoLP"/>
      <sheetName val="Item ext"/>
      <sheetName val="Otros Flujo"/>
      <sheetName val="introduccion"/>
      <sheetName val="Dólar Observado"/>
      <sheetName val="General Data"/>
      <sheetName val="Feuil1"/>
      <sheetName val="Liabilities"/>
      <sheetName val="2.1 Capital expenditure"/>
      <sheetName val="1. P-L"/>
      <sheetName val="P-L"/>
      <sheetName val="Parámetros"/>
      <sheetName val="BALANCE "/>
      <sheetName val="FCaja"/>
      <sheetName val="Proy."/>
      <sheetName val="RLI"/>
      <sheetName val="Asiento Agosto 2007"/>
      <sheetName val="Proyecciones"/>
      <sheetName val="Total Gral2003"/>
      <sheetName val="Por Suc 2003"/>
      <sheetName val="Por Suc 2003 (ind)"/>
      <sheetName val="Por Suc 2003 (col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Inversiones"/>
      <sheetName val="Interes Minoritario"/>
      <sheetName val="Ctas. X C y P relac"/>
      <sheetName val="Impuesto"/>
      <sheetName val="Participaciones"/>
      <sheetName val="Efectos en EERR"/>
      <sheetName val="Participaciones1"/>
      <sheetName val="Cuadratura"/>
      <sheetName val="Asientos Balance"/>
      <sheetName val="Asientos Resultados"/>
      <sheetName val="Análisis Mes"/>
      <sheetName val="Análisis Año"/>
      <sheetName val="Activos Regulados"/>
      <sheetName val="Activos pasivos"/>
      <sheetName val="Estado de Resultado2"/>
      <sheetName val="Consolidado Ch$ 05-2005 Endesa"/>
      <sheetName val="#¡REF"/>
      <sheetName val="Proyecciones"/>
      <sheetName val="graficos"/>
      <sheetName val="Resultado"/>
      <sheetName val="bond curves-n.u."/>
      <sheetName val="Dólar Observado"/>
      <sheetName val="Axe_Doc"/>
      <sheetName val="Impuestos Diferidos "/>
      <sheetName val="Dic02"/>
      <sheetName val="Deposito a Plazo"/>
      <sheetName val="Resumen"/>
      <sheetName val="HOJADECONSOLIDAC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3:S17"/>
  <sheetViews>
    <sheetView tabSelected="1" zoomScaleNormal="100" workbookViewId="0">
      <selection activeCell="B3" sqref="B3:B5"/>
    </sheetView>
  </sheetViews>
  <sheetFormatPr baseColWidth="10" defaultColWidth="4" defaultRowHeight="11.25"/>
  <cols>
    <col min="1" max="1" width="3.42578125" style="95" customWidth="1"/>
    <col min="2" max="2" width="30.28515625" style="95" customWidth="1"/>
    <col min="3" max="3" width="25.7109375" style="95" customWidth="1"/>
    <col min="4" max="5" width="12" style="95" customWidth="1"/>
    <col min="6" max="6" width="1.140625" style="110" customWidth="1"/>
    <col min="7" max="8" width="12" style="95" customWidth="1"/>
    <col min="9" max="9" width="1.28515625" style="95" customWidth="1"/>
    <col min="10" max="10" width="1.140625" style="95" customWidth="1"/>
    <col min="11" max="11" width="10.42578125" style="95" customWidth="1"/>
    <col min="12" max="12" width="11.42578125" style="95" bestFit="1" customWidth="1"/>
    <col min="13" max="13" width="11.85546875" style="95" customWidth="1"/>
    <col min="14" max="14" width="8.7109375" style="95" customWidth="1"/>
    <col min="15" max="15" width="11.85546875" style="95" bestFit="1" customWidth="1"/>
    <col min="16" max="16" width="4" style="95"/>
    <col min="17" max="17" width="8" style="95" customWidth="1"/>
    <col min="18" max="18" width="4" style="95"/>
    <col min="19" max="19" width="11.5703125" style="95" customWidth="1"/>
    <col min="20" max="16384" width="4" style="95"/>
  </cols>
  <sheetData>
    <row r="3" spans="2:19" ht="12.75" customHeight="1">
      <c r="B3" s="428" t="s">
        <v>270</v>
      </c>
      <c r="C3" s="427" t="s">
        <v>83</v>
      </c>
      <c r="D3" s="428" t="s">
        <v>84</v>
      </c>
      <c r="E3" s="428"/>
      <c r="F3" s="371"/>
      <c r="G3" s="428" t="s">
        <v>85</v>
      </c>
      <c r="H3" s="428"/>
      <c r="I3" s="376"/>
      <c r="J3" s="376"/>
      <c r="K3" s="376"/>
      <c r="L3" s="376"/>
      <c r="N3" s="376"/>
      <c r="O3" s="376"/>
    </row>
    <row r="4" spans="2:19">
      <c r="B4" s="428"/>
      <c r="C4" s="427"/>
      <c r="D4" s="429" t="s">
        <v>80</v>
      </c>
      <c r="E4" s="429"/>
      <c r="F4" s="371"/>
      <c r="G4" s="429" t="s">
        <v>1</v>
      </c>
      <c r="H4" s="429"/>
      <c r="I4" s="376"/>
      <c r="J4" s="376"/>
      <c r="K4" s="376"/>
      <c r="L4" s="376"/>
      <c r="N4" s="376"/>
      <c r="O4" s="376"/>
    </row>
    <row r="5" spans="2:19" ht="18.75" customHeight="1">
      <c r="B5" s="428"/>
      <c r="C5" s="427"/>
      <c r="D5" s="176" t="s">
        <v>274</v>
      </c>
      <c r="E5" s="176" t="s">
        <v>275</v>
      </c>
      <c r="F5" s="176"/>
      <c r="G5" s="176" t="str">
        <f>+D5</f>
        <v>1Q 2020</v>
      </c>
      <c r="H5" s="176" t="str">
        <f>+E5</f>
        <v>1Q 2019</v>
      </c>
      <c r="I5" s="376"/>
      <c r="J5" s="376"/>
      <c r="K5" s="376"/>
      <c r="L5" s="376"/>
      <c r="N5" s="376"/>
      <c r="O5" s="376"/>
    </row>
    <row r="6" spans="2:19" s="104" customFormat="1" ht="22.5" customHeight="1">
      <c r="B6" s="105" t="s">
        <v>224</v>
      </c>
      <c r="C6" s="106" t="s">
        <v>225</v>
      </c>
      <c r="D6" s="355">
        <v>5796.4438648076484</v>
      </c>
      <c r="E6" s="355">
        <v>5904.4191878523807</v>
      </c>
      <c r="F6" s="107"/>
      <c r="G6" s="108">
        <v>0.31496592286249542</v>
      </c>
      <c r="H6" s="108">
        <v>0.32800000000000001</v>
      </c>
      <c r="I6" s="376"/>
      <c r="J6" s="377"/>
      <c r="K6" s="378"/>
      <c r="L6" s="379"/>
      <c r="N6" s="376"/>
      <c r="O6" s="376"/>
      <c r="P6" s="380"/>
    </row>
    <row r="7" spans="2:19" s="104" customFormat="1" ht="17.25" customHeight="1">
      <c r="B7" s="371" t="s">
        <v>79</v>
      </c>
      <c r="C7" s="371"/>
      <c r="D7" s="356">
        <v>5796.4438648076484</v>
      </c>
      <c r="E7" s="356">
        <v>5904.4191878523807</v>
      </c>
      <c r="F7" s="177"/>
      <c r="G7" s="245">
        <v>0.31496592286249542</v>
      </c>
      <c r="H7" s="245">
        <v>0.32800000000000001</v>
      </c>
      <c r="I7" s="376"/>
      <c r="J7" s="377"/>
      <c r="K7" s="378"/>
      <c r="L7" s="379"/>
      <c r="M7" s="381"/>
      <c r="N7" s="376"/>
      <c r="O7" s="376"/>
      <c r="P7" s="380"/>
    </row>
    <row r="8" spans="2:19" ht="6" customHeight="1">
      <c r="I8" s="376"/>
      <c r="J8" s="376"/>
      <c r="K8" s="376"/>
      <c r="L8" s="376"/>
    </row>
    <row r="9" spans="2:19" ht="27.75" customHeight="1">
      <c r="B9" s="426"/>
      <c r="C9" s="426"/>
      <c r="D9" s="426"/>
      <c r="E9" s="426"/>
      <c r="F9" s="426"/>
      <c r="G9" s="426"/>
      <c r="H9" s="426"/>
      <c r="K9" s="382"/>
    </row>
    <row r="10" spans="2:19" ht="14.25" customHeight="1">
      <c r="B10" s="109"/>
    </row>
    <row r="11" spans="2:19">
      <c r="C11" s="110"/>
      <c r="D11" s="383"/>
      <c r="E11" s="383"/>
      <c r="F11" s="383"/>
      <c r="G11" s="384"/>
      <c r="H11" s="384"/>
      <c r="O11" s="385"/>
      <c r="P11" s="100"/>
      <c r="Q11" s="100"/>
      <c r="S11" s="386"/>
    </row>
    <row r="12" spans="2:19">
      <c r="C12" s="110"/>
      <c r="D12" s="383"/>
      <c r="E12" s="383"/>
      <c r="F12" s="383"/>
      <c r="G12" s="384"/>
      <c r="H12" s="384"/>
    </row>
    <row r="13" spans="2:19">
      <c r="C13" s="110"/>
      <c r="D13" s="383"/>
      <c r="E13" s="383"/>
      <c r="F13" s="383"/>
      <c r="G13" s="387"/>
      <c r="H13" s="387"/>
      <c r="O13" s="388"/>
      <c r="Q13" s="388"/>
    </row>
    <row r="14" spans="2:19">
      <c r="C14" s="110"/>
      <c r="D14" s="383"/>
      <c r="E14" s="383"/>
      <c r="F14" s="383"/>
      <c r="G14" s="387"/>
      <c r="H14" s="389"/>
    </row>
    <row r="15" spans="2:19">
      <c r="C15" s="110"/>
      <c r="D15" s="110"/>
      <c r="E15" s="390"/>
      <c r="F15" s="390"/>
      <c r="G15" s="390"/>
      <c r="H15" s="110"/>
    </row>
    <row r="16" spans="2:19">
      <c r="C16" s="110"/>
      <c r="D16" s="111"/>
      <c r="E16" s="391"/>
      <c r="F16" s="391"/>
      <c r="G16" s="110"/>
      <c r="H16" s="110"/>
      <c r="Q16" s="388"/>
    </row>
    <row r="17" spans="3:8">
      <c r="C17" s="110"/>
      <c r="D17" s="110"/>
      <c r="E17" s="110"/>
      <c r="G17" s="110"/>
      <c r="H17" s="110"/>
    </row>
  </sheetData>
  <mergeCells count="7">
    <mergeCell ref="B9:H9"/>
    <mergeCell ref="C3:C5"/>
    <mergeCell ref="B3:B5"/>
    <mergeCell ref="D3:E3"/>
    <mergeCell ref="G3:H3"/>
    <mergeCell ref="D4:E4"/>
    <mergeCell ref="G4:H4"/>
  </mergeCells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3:J62"/>
  <sheetViews>
    <sheetView showGridLines="0" zoomScaleNormal="100" workbookViewId="0">
      <selection activeCell="B3" sqref="B3:J3"/>
    </sheetView>
  </sheetViews>
  <sheetFormatPr baseColWidth="10" defaultColWidth="9.140625" defaultRowHeight="11.25"/>
  <cols>
    <col min="1" max="1" width="3.140625" style="7" customWidth="1"/>
    <col min="2" max="2" width="62.85546875" style="7" customWidth="1"/>
    <col min="3" max="3" width="2.28515625" style="7" customWidth="1"/>
    <col min="4" max="4" width="11.28515625" style="7" customWidth="1"/>
    <col min="5" max="5" width="1.5703125" style="7" customWidth="1"/>
    <col min="6" max="6" width="9.140625" style="7"/>
    <col min="7" max="7" width="1.140625" style="7" customWidth="1"/>
    <col min="8" max="8" width="9.140625" style="7"/>
    <col min="9" max="9" width="1.28515625" style="7" customWidth="1"/>
    <col min="10" max="10" width="10" style="7" customWidth="1"/>
    <col min="11" max="16384" width="9.140625" style="7"/>
  </cols>
  <sheetData>
    <row r="3" spans="2:10" ht="12">
      <c r="B3" s="443" t="s">
        <v>152</v>
      </c>
      <c r="C3" s="443"/>
      <c r="D3" s="443"/>
      <c r="E3" s="443"/>
      <c r="F3" s="443"/>
      <c r="G3" s="443"/>
      <c r="H3" s="443"/>
      <c r="I3" s="443"/>
      <c r="J3" s="443"/>
    </row>
    <row r="4" spans="2:10" ht="12">
      <c r="B4" s="443" t="s">
        <v>278</v>
      </c>
      <c r="C4" s="443"/>
      <c r="D4" s="443"/>
      <c r="E4" s="443"/>
      <c r="F4" s="443"/>
      <c r="G4" s="443"/>
      <c r="H4" s="443"/>
      <c r="I4" s="443"/>
      <c r="J4" s="443"/>
    </row>
    <row r="5" spans="2:10">
      <c r="B5" s="444" t="s">
        <v>93</v>
      </c>
      <c r="C5" s="444"/>
      <c r="D5" s="444"/>
      <c r="E5" s="444"/>
      <c r="F5" s="444"/>
      <c r="G5" s="444"/>
      <c r="H5" s="444"/>
      <c r="I5" s="444"/>
      <c r="J5" s="444"/>
    </row>
    <row r="6" spans="2:10" ht="5.25" customHeight="1">
      <c r="D6" s="220"/>
    </row>
    <row r="7" spans="2:10" ht="17.25" customHeight="1">
      <c r="D7" s="279" t="str">
        <f>+'Generation Business'!$D$5</f>
        <v>1Q 2020</v>
      </c>
      <c r="E7" s="111"/>
      <c r="F7" s="279" t="str">
        <f>+'Generation Business'!$E$5</f>
        <v>1Q 2019</v>
      </c>
      <c r="G7" s="111"/>
      <c r="H7" s="335" t="s">
        <v>105</v>
      </c>
      <c r="I7" s="111"/>
      <c r="J7" s="335" t="s">
        <v>139</v>
      </c>
    </row>
    <row r="8" spans="2:10">
      <c r="B8" s="134" t="s">
        <v>153</v>
      </c>
    </row>
    <row r="9" spans="2:10">
      <c r="B9" s="135" t="s">
        <v>236</v>
      </c>
      <c r="D9" s="360">
        <v>2975.5949999999998</v>
      </c>
      <c r="E9" s="262"/>
      <c r="F9" s="360">
        <v>2773.5810000000001</v>
      </c>
      <c r="G9" s="262"/>
      <c r="H9" s="361">
        <v>202.01399999999967</v>
      </c>
      <c r="I9" s="262"/>
      <c r="J9" s="267">
        <v>7.2800000000000004E-2</v>
      </c>
    </row>
    <row r="10" spans="2:10">
      <c r="B10" s="135" t="s">
        <v>237</v>
      </c>
      <c r="D10" s="360">
        <v>3544.95</v>
      </c>
      <c r="E10" s="262"/>
      <c r="F10" s="360">
        <v>2695.2179999999998</v>
      </c>
      <c r="G10" s="262"/>
      <c r="H10" s="361">
        <v>849.73199999999997</v>
      </c>
      <c r="I10" s="262"/>
      <c r="J10" s="267">
        <v>0.31530000000000002</v>
      </c>
    </row>
    <row r="11" spans="2:10">
      <c r="B11" s="135" t="s">
        <v>155</v>
      </c>
      <c r="D11" s="360">
        <v>4931.3747950000006</v>
      </c>
      <c r="E11" s="262"/>
      <c r="F11" s="360">
        <v>3803.8816810000003</v>
      </c>
      <c r="G11" s="262"/>
      <c r="H11" s="361">
        <v>1127.4931140000003</v>
      </c>
      <c r="I11" s="262"/>
      <c r="J11" s="267">
        <v>0.2964</v>
      </c>
    </row>
    <row r="12" spans="2:10">
      <c r="B12" s="135" t="s">
        <v>156</v>
      </c>
      <c r="D12" s="360">
        <v>-5534.5005734848037</v>
      </c>
      <c r="E12" s="262"/>
      <c r="F12" s="360">
        <v>-4739.5481511939461</v>
      </c>
      <c r="G12" s="262"/>
      <c r="H12" s="361">
        <v>-794.95242229085761</v>
      </c>
      <c r="I12" s="262"/>
      <c r="J12" s="267">
        <v>0.16769999999999999</v>
      </c>
    </row>
    <row r="13" spans="2:10">
      <c r="B13" s="206" t="s">
        <v>157</v>
      </c>
      <c r="C13" s="207"/>
      <c r="D13" s="362">
        <v>5917.4192215151979</v>
      </c>
      <c r="E13" s="262"/>
      <c r="F13" s="362">
        <v>4533.1325298060538</v>
      </c>
      <c r="G13" s="262"/>
      <c r="H13" s="362">
        <v>1384.2866917091424</v>
      </c>
      <c r="I13" s="262"/>
      <c r="J13" s="415">
        <v>0.3054</v>
      </c>
    </row>
    <row r="14" spans="2:10">
      <c r="B14" s="134" t="s">
        <v>158</v>
      </c>
      <c r="D14" s="151"/>
      <c r="E14" s="150"/>
      <c r="F14" s="151"/>
      <c r="G14" s="150"/>
      <c r="H14" s="151"/>
      <c r="I14" s="150"/>
      <c r="J14" s="267"/>
    </row>
    <row r="15" spans="2:10">
      <c r="B15" s="135" t="s">
        <v>236</v>
      </c>
      <c r="D15" s="360">
        <v>-22861.976999999999</v>
      </c>
      <c r="E15" s="262"/>
      <c r="F15" s="360">
        <v>-25983.194</v>
      </c>
      <c r="G15" s="262"/>
      <c r="H15" s="361">
        <v>3121.2170000000006</v>
      </c>
      <c r="I15" s="262"/>
      <c r="J15" s="267">
        <v>-0.1201</v>
      </c>
    </row>
    <row r="16" spans="2:10">
      <c r="B16" s="135" t="s">
        <v>237</v>
      </c>
      <c r="D16" s="360">
        <v>-2627.5279999999998</v>
      </c>
      <c r="E16" s="262"/>
      <c r="F16" s="360">
        <v>-1624.365</v>
      </c>
      <c r="G16" s="262"/>
      <c r="H16" s="361">
        <v>-1003.1629999999998</v>
      </c>
      <c r="I16" s="262"/>
      <c r="J16" s="267">
        <v>0.61760000000000004</v>
      </c>
    </row>
    <row r="17" spans="2:10">
      <c r="B17" s="135" t="s">
        <v>155</v>
      </c>
      <c r="D17" s="360">
        <v>-19403.604960000001</v>
      </c>
      <c r="E17" s="262"/>
      <c r="F17" s="360">
        <v>-13682.608236</v>
      </c>
      <c r="G17" s="262"/>
      <c r="H17" s="361">
        <v>-5720.9967240000005</v>
      </c>
      <c r="I17" s="262"/>
      <c r="J17" s="267">
        <v>0.41810000000000003</v>
      </c>
    </row>
    <row r="18" spans="2:10">
      <c r="B18" s="135" t="s">
        <v>156</v>
      </c>
      <c r="D18" s="360">
        <v>5534.5005723878148</v>
      </c>
      <c r="E18" s="262"/>
      <c r="F18" s="360">
        <v>4648.3123040343899</v>
      </c>
      <c r="G18" s="262"/>
      <c r="H18" s="361">
        <v>886.18826835342497</v>
      </c>
      <c r="I18" s="262"/>
      <c r="J18" s="267">
        <v>0.19059999999999999</v>
      </c>
    </row>
    <row r="19" spans="2:10">
      <c r="B19" s="206" t="s">
        <v>159</v>
      </c>
      <c r="C19" s="207"/>
      <c r="D19" s="362">
        <v>-39358.609387612189</v>
      </c>
      <c r="E19" s="262"/>
      <c r="F19" s="362">
        <v>-36641.854931965609</v>
      </c>
      <c r="G19" s="262"/>
      <c r="H19" s="362">
        <v>-2716.7544556465746</v>
      </c>
      <c r="I19" s="262"/>
      <c r="J19" s="415">
        <v>7.4099999999999999E-2</v>
      </c>
    </row>
    <row r="20" spans="2:10">
      <c r="B20" s="134" t="s">
        <v>160</v>
      </c>
      <c r="D20" s="151"/>
      <c r="E20" s="150"/>
      <c r="F20" s="151"/>
      <c r="G20" s="150"/>
      <c r="H20" s="151"/>
      <c r="I20" s="150"/>
      <c r="J20" s="267"/>
    </row>
    <row r="21" spans="2:10">
      <c r="B21" s="135" t="s">
        <v>236</v>
      </c>
      <c r="D21" s="361">
        <v>12592.016</v>
      </c>
      <c r="E21" s="150"/>
      <c r="F21" s="361">
        <v>794.096</v>
      </c>
      <c r="G21" s="262"/>
      <c r="H21" s="361">
        <v>11797.92</v>
      </c>
      <c r="I21" s="262"/>
      <c r="J21" s="267" t="s">
        <v>284</v>
      </c>
    </row>
    <row r="22" spans="2:10">
      <c r="B22" s="135" t="s">
        <v>237</v>
      </c>
      <c r="D22" s="361">
        <v>-494.18200000000002</v>
      </c>
      <c r="E22" s="150"/>
      <c r="F22" s="361">
        <v>19.25</v>
      </c>
      <c r="G22" s="262"/>
      <c r="H22" s="361">
        <v>-513.43200000000002</v>
      </c>
      <c r="I22" s="262"/>
      <c r="J22" s="267" t="s">
        <v>284</v>
      </c>
    </row>
    <row r="23" spans="2:10">
      <c r="B23" s="135" t="s">
        <v>155</v>
      </c>
      <c r="D23" s="361">
        <v>-4370.2039999999997</v>
      </c>
      <c r="E23" s="150"/>
      <c r="F23" s="361">
        <v>1960.152</v>
      </c>
      <c r="G23" s="262"/>
      <c r="H23" s="361">
        <v>-6330.3559999999998</v>
      </c>
      <c r="I23" s="262"/>
      <c r="J23" s="267">
        <v>-3.2294999999999998</v>
      </c>
    </row>
    <row r="24" spans="2:10">
      <c r="B24" s="206" t="s">
        <v>161</v>
      </c>
      <c r="C24" s="207"/>
      <c r="D24" s="362">
        <v>7727.6299999999992</v>
      </c>
      <c r="E24" s="363"/>
      <c r="F24" s="362">
        <v>2773.498</v>
      </c>
      <c r="G24" s="262"/>
      <c r="H24" s="362">
        <v>4955.1319999999996</v>
      </c>
      <c r="I24" s="262"/>
      <c r="J24" s="415">
        <v>1.7862</v>
      </c>
    </row>
    <row r="25" spans="2:10">
      <c r="B25" s="137" t="s">
        <v>126</v>
      </c>
      <c r="D25" s="151"/>
      <c r="E25" s="150"/>
      <c r="F25" s="151"/>
      <c r="G25" s="150"/>
      <c r="H25" s="151"/>
      <c r="I25" s="150"/>
      <c r="J25" s="267"/>
    </row>
    <row r="26" spans="2:10">
      <c r="B26" s="135" t="s">
        <v>236</v>
      </c>
      <c r="D26" s="158">
        <v>-500.637</v>
      </c>
      <c r="E26" s="135"/>
      <c r="F26" s="158">
        <v>-899.928</v>
      </c>
      <c r="G26" s="135"/>
      <c r="H26" s="35">
        <v>399.291</v>
      </c>
      <c r="I26" s="135"/>
      <c r="J26" s="269">
        <v>-0.44369999999999998</v>
      </c>
    </row>
    <row r="27" spans="2:10">
      <c r="B27" s="135" t="s">
        <v>237</v>
      </c>
      <c r="D27" s="158">
        <v>237.20099999999999</v>
      </c>
      <c r="E27" s="135"/>
      <c r="F27" s="158">
        <v>112.967</v>
      </c>
      <c r="G27" s="135"/>
      <c r="H27" s="35">
        <v>124.23399999999999</v>
      </c>
      <c r="I27" s="135"/>
      <c r="J27" s="269">
        <v>1.0996999999999999</v>
      </c>
    </row>
    <row r="28" spans="2:10">
      <c r="B28" s="135" t="s">
        <v>155</v>
      </c>
      <c r="D28" s="158">
        <v>90.295000000000002</v>
      </c>
      <c r="E28" s="135"/>
      <c r="F28" s="158">
        <v>4.008</v>
      </c>
      <c r="G28" s="135"/>
      <c r="H28" s="35">
        <v>86.287000000000006</v>
      </c>
      <c r="I28" s="135"/>
      <c r="J28" s="267" t="s">
        <v>284</v>
      </c>
    </row>
    <row r="29" spans="2:10">
      <c r="B29" s="206" t="s">
        <v>162</v>
      </c>
      <c r="C29" s="207"/>
      <c r="D29" s="208">
        <v>-174.14100000000002</v>
      </c>
      <c r="E29" s="157"/>
      <c r="F29" s="208">
        <v>-782.95299999999997</v>
      </c>
      <c r="G29" s="135"/>
      <c r="H29" s="208">
        <v>608.81200000000001</v>
      </c>
      <c r="I29" s="135"/>
      <c r="J29" s="416">
        <v>-0.77759999999999996</v>
      </c>
    </row>
    <row r="30" spans="2:10">
      <c r="B30" s="191" t="s">
        <v>239</v>
      </c>
      <c r="C30" s="203"/>
      <c r="D30" s="204">
        <v>-25887.701166096991</v>
      </c>
      <c r="E30" s="135"/>
      <c r="F30" s="204">
        <v>-30119.177402159556</v>
      </c>
      <c r="G30" s="135"/>
      <c r="H30" s="204">
        <v>4231.4762360625673</v>
      </c>
      <c r="I30" s="135"/>
      <c r="J30" s="417">
        <v>-0.14050000000000001</v>
      </c>
    </row>
    <row r="31" spans="2:10" ht="3" customHeight="1">
      <c r="D31" s="151"/>
      <c r="E31" s="150"/>
      <c r="F31" s="151"/>
      <c r="G31" s="150"/>
      <c r="H31" s="151"/>
      <c r="I31" s="150"/>
      <c r="J31" s="267"/>
    </row>
    <row r="32" spans="2:10">
      <c r="B32" s="134" t="s">
        <v>129</v>
      </c>
      <c r="D32" s="151"/>
      <c r="E32" s="150"/>
      <c r="F32" s="151"/>
      <c r="G32" s="150"/>
      <c r="H32" s="151"/>
      <c r="I32" s="150"/>
      <c r="J32" s="267"/>
    </row>
    <row r="33" spans="2:10" hidden="1">
      <c r="B33" s="135" t="s">
        <v>236</v>
      </c>
      <c r="D33" s="161"/>
      <c r="E33" s="135"/>
      <c r="F33" s="161"/>
      <c r="G33" s="135"/>
      <c r="H33" s="35"/>
      <c r="I33" s="135"/>
      <c r="J33" s="269"/>
    </row>
    <row r="34" spans="2:10" ht="11.25" hidden="1" customHeight="1">
      <c r="B34" s="135" t="s">
        <v>237</v>
      </c>
      <c r="D34" s="158"/>
      <c r="E34" s="135"/>
      <c r="F34" s="158"/>
      <c r="G34" s="135"/>
      <c r="H34" s="35"/>
      <c r="I34" s="135"/>
      <c r="J34" s="267"/>
    </row>
    <row r="35" spans="2:10" ht="12" customHeight="1">
      <c r="B35" s="135" t="s">
        <v>155</v>
      </c>
      <c r="D35" s="261">
        <v>0</v>
      </c>
      <c r="E35" s="262"/>
      <c r="F35" s="261">
        <v>109.925</v>
      </c>
      <c r="G35" s="262"/>
      <c r="H35" s="35">
        <v>-109.925</v>
      </c>
      <c r="I35" s="262"/>
      <c r="J35" s="267">
        <v>-1</v>
      </c>
    </row>
    <row r="36" spans="2:10">
      <c r="B36" s="206" t="s">
        <v>289</v>
      </c>
      <c r="C36" s="207"/>
      <c r="D36" s="208">
        <v>0</v>
      </c>
      <c r="E36" s="157"/>
      <c r="F36" s="208">
        <v>109.925</v>
      </c>
      <c r="G36" s="135"/>
      <c r="H36" s="208">
        <v>-109.925</v>
      </c>
      <c r="I36" s="135"/>
      <c r="J36" s="416">
        <v>-1</v>
      </c>
    </row>
    <row r="37" spans="2:10" s="127" customFormat="1" ht="4.5" customHeight="1">
      <c r="B37" s="126"/>
      <c r="D37" s="152"/>
      <c r="E37" s="153"/>
      <c r="F37" s="152"/>
      <c r="G37" s="153"/>
      <c r="H37" s="152"/>
      <c r="I37" s="153"/>
      <c r="J37" s="418"/>
    </row>
    <row r="38" spans="2:10" hidden="1">
      <c r="B38" s="134" t="s">
        <v>163</v>
      </c>
      <c r="D38" s="151"/>
      <c r="E38" s="150"/>
      <c r="F38" s="151"/>
      <c r="G38" s="150"/>
      <c r="H38" s="151"/>
      <c r="I38" s="150"/>
      <c r="J38" s="267"/>
    </row>
    <row r="39" spans="2:10" hidden="1">
      <c r="B39" s="135" t="s">
        <v>236</v>
      </c>
      <c r="D39" s="161"/>
      <c r="E39" s="135"/>
      <c r="F39" s="161"/>
      <c r="G39" s="135"/>
      <c r="H39" s="35"/>
      <c r="I39" s="135"/>
      <c r="J39" s="267"/>
    </row>
    <row r="40" spans="2:10" hidden="1">
      <c r="B40" s="135" t="s">
        <v>237</v>
      </c>
      <c r="D40" s="158"/>
      <c r="E40" s="135"/>
      <c r="F40" s="158"/>
      <c r="G40" s="135"/>
      <c r="H40" s="35"/>
      <c r="I40" s="135"/>
      <c r="J40" s="267"/>
    </row>
    <row r="41" spans="2:10" ht="12" hidden="1" customHeight="1">
      <c r="B41" s="135" t="s">
        <v>155</v>
      </c>
      <c r="D41" s="161"/>
      <c r="E41" s="135"/>
      <c r="F41" s="161"/>
      <c r="G41" s="135"/>
      <c r="H41" s="35"/>
      <c r="I41" s="135"/>
      <c r="J41" s="269"/>
    </row>
    <row r="42" spans="2:10" ht="12" hidden="1" customHeight="1">
      <c r="B42" s="135" t="s">
        <v>156</v>
      </c>
      <c r="D42" s="161"/>
      <c r="E42" s="135"/>
      <c r="F42" s="161"/>
      <c r="G42" s="135"/>
      <c r="H42" s="35"/>
      <c r="I42" s="135"/>
      <c r="J42" s="267"/>
    </row>
    <row r="43" spans="2:10" hidden="1">
      <c r="B43" s="206" t="s">
        <v>164</v>
      </c>
      <c r="C43" s="207"/>
      <c r="D43" s="208"/>
      <c r="E43" s="135"/>
      <c r="F43" s="208"/>
      <c r="G43" s="135"/>
      <c r="H43" s="208"/>
      <c r="I43" s="135"/>
      <c r="J43" s="415"/>
    </row>
    <row r="44" spans="2:10">
      <c r="B44" s="134" t="s">
        <v>130</v>
      </c>
      <c r="D44" s="151"/>
      <c r="E44" s="150"/>
      <c r="F44" s="151"/>
      <c r="G44" s="150"/>
      <c r="H44" s="151"/>
      <c r="I44" s="150"/>
      <c r="J44" s="267"/>
    </row>
    <row r="45" spans="2:10">
      <c r="B45" s="135" t="s">
        <v>236</v>
      </c>
      <c r="D45" s="161">
        <v>-742.4</v>
      </c>
      <c r="E45" s="135"/>
      <c r="F45" s="161">
        <v>74.911000000000001</v>
      </c>
      <c r="G45" s="135"/>
      <c r="H45" s="35">
        <v>-817.31099999999992</v>
      </c>
      <c r="I45" s="135"/>
      <c r="J45" s="267" t="s">
        <v>284</v>
      </c>
    </row>
    <row r="46" spans="2:10" ht="12.75" hidden="1" customHeight="1">
      <c r="B46" s="135" t="s">
        <v>154</v>
      </c>
      <c r="D46" s="161">
        <v>0</v>
      </c>
      <c r="E46" s="135"/>
      <c r="F46" s="161">
        <v>0</v>
      </c>
      <c r="G46" s="135"/>
      <c r="H46" s="35">
        <v>0</v>
      </c>
      <c r="I46" s="135"/>
      <c r="J46" s="267">
        <v>0</v>
      </c>
    </row>
    <row r="47" spans="2:10" hidden="1">
      <c r="B47" s="135" t="s">
        <v>155</v>
      </c>
      <c r="D47" s="161">
        <v>0</v>
      </c>
      <c r="E47" s="135"/>
      <c r="F47" s="161">
        <v>0</v>
      </c>
      <c r="G47" s="135"/>
      <c r="H47" s="35">
        <v>0</v>
      </c>
      <c r="I47" s="135"/>
      <c r="J47" s="267" t="s">
        <v>286</v>
      </c>
    </row>
    <row r="48" spans="2:10">
      <c r="B48" s="206" t="s">
        <v>165</v>
      </c>
      <c r="C48" s="207"/>
      <c r="D48" s="263">
        <v>-742.4</v>
      </c>
      <c r="E48" s="157"/>
      <c r="F48" s="263">
        <v>74.911000000000001</v>
      </c>
      <c r="G48" s="135"/>
      <c r="H48" s="263">
        <v>-817.31099999999992</v>
      </c>
      <c r="I48" s="135"/>
      <c r="J48" s="415" t="s">
        <v>284</v>
      </c>
    </row>
    <row r="49" spans="2:10" ht="4.5" customHeight="1">
      <c r="D49" s="161"/>
      <c r="E49" s="135"/>
      <c r="F49" s="161"/>
      <c r="G49" s="135"/>
      <c r="H49" s="161"/>
      <c r="I49" s="135"/>
      <c r="J49" s="269"/>
    </row>
    <row r="50" spans="2:10">
      <c r="B50" s="191" t="s">
        <v>166</v>
      </c>
      <c r="C50" s="203"/>
      <c r="D50" s="204">
        <v>-742.4</v>
      </c>
      <c r="E50" s="157"/>
      <c r="F50" s="204">
        <v>184.83600000000001</v>
      </c>
      <c r="G50" s="135"/>
      <c r="H50" s="204">
        <v>-927.23599999999988</v>
      </c>
      <c r="I50" s="135"/>
      <c r="J50" s="417">
        <v>-5.0164999999999997</v>
      </c>
    </row>
    <row r="51" spans="2:10" ht="4.5" customHeight="1">
      <c r="B51" s="135"/>
      <c r="D51" s="151"/>
      <c r="E51" s="150"/>
      <c r="F51" s="151"/>
      <c r="G51" s="150"/>
      <c r="H51" s="151"/>
      <c r="I51" s="150"/>
      <c r="J51" s="267"/>
    </row>
    <row r="52" spans="2:10">
      <c r="B52" s="191" t="s">
        <v>167</v>
      </c>
      <c r="C52" s="203"/>
      <c r="D52" s="205">
        <v>102298.34400000006</v>
      </c>
      <c r="E52" s="157"/>
      <c r="F52" s="205">
        <v>256435.79600000006</v>
      </c>
      <c r="H52" s="205">
        <v>-154137.45199999999</v>
      </c>
      <c r="J52" s="417">
        <v>-0.60109999999999997</v>
      </c>
    </row>
    <row r="53" spans="2:10" ht="12.75">
      <c r="B53" s="134" t="s">
        <v>133</v>
      </c>
      <c r="D53" s="151"/>
      <c r="E53" s="150"/>
      <c r="F53" s="151"/>
      <c r="G53" s="150"/>
      <c r="H53" s="151"/>
      <c r="I53" s="150"/>
      <c r="J53" s="136"/>
    </row>
    <row r="54" spans="2:10">
      <c r="B54" s="135" t="s">
        <v>236</v>
      </c>
      <c r="D54" s="161">
        <v>-23805.062999999998</v>
      </c>
      <c r="E54" s="135"/>
      <c r="F54" s="161">
        <v>-63152.28</v>
      </c>
      <c r="G54" s="135"/>
      <c r="H54" s="158">
        <v>39347.217000000004</v>
      </c>
      <c r="I54" s="135"/>
      <c r="J54" s="260">
        <v>-0.62309999999999999</v>
      </c>
    </row>
    <row r="55" spans="2:10">
      <c r="B55" s="135" t="s">
        <v>237</v>
      </c>
      <c r="D55" s="161">
        <v>-5973.2610000000004</v>
      </c>
      <c r="E55" s="135"/>
      <c r="F55" s="161">
        <v>-9391.2129999999997</v>
      </c>
      <c r="G55" s="135"/>
      <c r="H55" s="158">
        <v>3417.9519999999993</v>
      </c>
      <c r="I55" s="135"/>
      <c r="J55" s="260">
        <v>-0.36399999999999999</v>
      </c>
    </row>
    <row r="56" spans="2:10">
      <c r="B56" s="135" t="s">
        <v>155</v>
      </c>
      <c r="D56" s="161">
        <v>3996.8220000000001</v>
      </c>
      <c r="E56" s="135"/>
      <c r="F56" s="161">
        <v>2320.6550000000002</v>
      </c>
      <c r="G56" s="135"/>
      <c r="H56" s="158">
        <v>1676.1669999999999</v>
      </c>
      <c r="I56" s="135"/>
      <c r="J56" s="260">
        <v>0.72230000000000005</v>
      </c>
    </row>
    <row r="57" spans="2:10" ht="12.75">
      <c r="B57" s="206" t="s">
        <v>168</v>
      </c>
      <c r="C57" s="207"/>
      <c r="D57" s="208">
        <v>-25780.502</v>
      </c>
      <c r="E57" s="157"/>
      <c r="F57" s="208">
        <v>-70221.838000000003</v>
      </c>
      <c r="G57" s="135"/>
      <c r="H57" s="208">
        <v>44441.336000000003</v>
      </c>
      <c r="I57" s="135"/>
      <c r="J57" s="338">
        <v>-0.63290000000000002</v>
      </c>
    </row>
    <row r="58" spans="2:10" ht="12.75">
      <c r="B58" s="191" t="s">
        <v>169</v>
      </c>
      <c r="C58" s="203"/>
      <c r="D58" s="204">
        <v>76517.842000000062</v>
      </c>
      <c r="E58" s="135"/>
      <c r="F58" s="204">
        <v>186213.95800000004</v>
      </c>
      <c r="G58" s="135"/>
      <c r="H58" s="204">
        <v>-109696.11599999998</v>
      </c>
      <c r="I58" s="135"/>
      <c r="J58" s="339">
        <v>-0.58909999999999996</v>
      </c>
    </row>
    <row r="59" spans="2:10" ht="5.25" customHeight="1">
      <c r="B59" s="135"/>
      <c r="D59" s="150"/>
      <c r="E59" s="150"/>
      <c r="F59" s="150"/>
      <c r="G59" s="150"/>
      <c r="H59" s="150"/>
      <c r="I59" s="150"/>
      <c r="J59" s="150"/>
    </row>
    <row r="60" spans="2:10" s="11" customFormat="1">
      <c r="B60" s="134" t="s">
        <v>170</v>
      </c>
      <c r="D60" s="340">
        <v>70992.657999999996</v>
      </c>
      <c r="E60" s="340"/>
      <c r="F60" s="340">
        <v>174541.02799999999</v>
      </c>
      <c r="G60" s="341"/>
      <c r="H60" s="159">
        <v>-103548.37</v>
      </c>
      <c r="I60" s="341"/>
      <c r="J60" s="342">
        <v>-0.59330000000000005</v>
      </c>
    </row>
    <row r="61" spans="2:10">
      <c r="B61" s="135" t="s">
        <v>171</v>
      </c>
      <c r="D61" s="154">
        <v>5525.1840000000002</v>
      </c>
      <c r="E61" s="154"/>
      <c r="F61" s="154">
        <v>11672.93</v>
      </c>
      <c r="G61" s="150"/>
      <c r="H61" s="158">
        <v>-6147.7460000000001</v>
      </c>
      <c r="I61" s="150"/>
      <c r="J61" s="260">
        <v>-0.52669999999999995</v>
      </c>
    </row>
    <row r="62" spans="2:10">
      <c r="D62" s="41"/>
    </row>
  </sheetData>
  <mergeCells count="3">
    <mergeCell ref="B3:J3"/>
    <mergeCell ref="B4:J4"/>
    <mergeCell ref="B5:J5"/>
  </mergeCells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3:J37"/>
  <sheetViews>
    <sheetView showGridLines="0" zoomScale="115" zoomScaleNormal="115" workbookViewId="0">
      <selection activeCell="B3" sqref="B3:B5"/>
    </sheetView>
  </sheetViews>
  <sheetFormatPr baseColWidth="10" defaultColWidth="9.140625" defaultRowHeight="11.25"/>
  <cols>
    <col min="1" max="1" width="4.140625" style="7" customWidth="1"/>
    <col min="2" max="2" width="34.5703125" style="7" customWidth="1"/>
    <col min="3" max="3" width="12.7109375" style="7" customWidth="1"/>
    <col min="4" max="4" width="1.5703125" style="7" customWidth="1"/>
    <col min="5" max="5" width="12.7109375" style="7" customWidth="1"/>
    <col min="6" max="6" width="1.28515625" style="7" customWidth="1"/>
    <col min="7" max="7" width="12.7109375" style="7" customWidth="1"/>
    <col min="8" max="8" width="1.42578125" style="7" customWidth="1"/>
    <col min="9" max="9" width="12.7109375" style="7" customWidth="1"/>
    <col min="10" max="16384" width="9.140625" style="7"/>
  </cols>
  <sheetData>
    <row r="3" spans="2:9" ht="15" customHeight="1">
      <c r="B3" s="445" t="s">
        <v>172</v>
      </c>
      <c r="C3" s="446"/>
      <c r="D3" s="446"/>
      <c r="E3" s="446"/>
      <c r="F3" s="203"/>
      <c r="G3" s="188" t="s">
        <v>105</v>
      </c>
      <c r="H3" s="203"/>
      <c r="I3" s="188" t="s">
        <v>105</v>
      </c>
    </row>
    <row r="4" spans="2:9">
      <c r="B4" s="445"/>
      <c r="C4" s="264" t="s">
        <v>279</v>
      </c>
      <c r="D4" s="214"/>
      <c r="E4" s="265" t="s">
        <v>271</v>
      </c>
      <c r="F4" s="214"/>
      <c r="G4" s="215"/>
      <c r="H4" s="214"/>
      <c r="I4" s="215" t="s">
        <v>1</v>
      </c>
    </row>
    <row r="5" spans="2:9">
      <c r="B5" s="445"/>
      <c r="C5" s="446" t="s">
        <v>173</v>
      </c>
      <c r="D5" s="446"/>
      <c r="E5" s="446"/>
      <c r="F5" s="203"/>
      <c r="G5" s="188"/>
      <c r="H5" s="203"/>
      <c r="I5" s="188"/>
    </row>
    <row r="6" spans="2:9" ht="5.25" customHeight="1">
      <c r="C6" s="142"/>
      <c r="E6" s="142"/>
      <c r="G6" s="142"/>
      <c r="I6" s="142"/>
    </row>
    <row r="7" spans="2:9">
      <c r="B7" s="11" t="s">
        <v>174</v>
      </c>
      <c r="C7" s="271">
        <v>1411122</v>
      </c>
      <c r="D7" s="272"/>
      <c r="E7" s="271">
        <v>1018213</v>
      </c>
      <c r="F7" s="272"/>
      <c r="G7" s="271">
        <v>392909</v>
      </c>
      <c r="H7" s="272"/>
      <c r="I7" s="267">
        <v>0.38590000000000002</v>
      </c>
    </row>
    <row r="8" spans="2:9">
      <c r="B8" s="11" t="s">
        <v>261</v>
      </c>
      <c r="C8" s="271">
        <v>7300469</v>
      </c>
      <c r="D8" s="272"/>
      <c r="E8" s="271">
        <v>6839775</v>
      </c>
      <c r="F8" s="272"/>
      <c r="G8" s="271">
        <v>460694</v>
      </c>
      <c r="H8" s="272"/>
      <c r="I8" s="267">
        <v>6.7400000000000002E-2</v>
      </c>
    </row>
    <row r="9" spans="2:9" ht="3.75" customHeight="1">
      <c r="C9" s="31"/>
      <c r="E9" s="31"/>
      <c r="G9" s="31"/>
      <c r="I9" s="136"/>
    </row>
    <row r="10" spans="2:9">
      <c r="B10" s="189" t="s">
        <v>175</v>
      </c>
      <c r="C10" s="209">
        <v>8711591</v>
      </c>
      <c r="E10" s="209">
        <v>7857988</v>
      </c>
      <c r="G10" s="209">
        <v>853603</v>
      </c>
      <c r="I10" s="266">
        <v>0.1086</v>
      </c>
    </row>
    <row r="13" spans="2:9">
      <c r="B13" s="445" t="s">
        <v>176</v>
      </c>
      <c r="C13" s="446"/>
      <c r="D13" s="446"/>
      <c r="E13" s="446"/>
      <c r="F13" s="203"/>
      <c r="G13" s="188" t="s">
        <v>105</v>
      </c>
      <c r="H13" s="203"/>
      <c r="I13" s="188" t="s">
        <v>105</v>
      </c>
    </row>
    <row r="14" spans="2:9">
      <c r="B14" s="445"/>
      <c r="C14" s="264" t="str">
        <f>+C4</f>
        <v>Mar-20</v>
      </c>
      <c r="D14" s="214"/>
      <c r="E14" s="265" t="s">
        <v>271</v>
      </c>
      <c r="F14" s="214"/>
      <c r="G14" s="215"/>
      <c r="H14" s="214"/>
      <c r="I14" s="215" t="s">
        <v>1</v>
      </c>
    </row>
    <row r="15" spans="2:9">
      <c r="B15" s="445"/>
      <c r="C15" s="446" t="s">
        <v>173</v>
      </c>
      <c r="D15" s="446"/>
      <c r="E15" s="446"/>
      <c r="F15" s="203"/>
      <c r="G15" s="188"/>
      <c r="H15" s="203"/>
      <c r="I15" s="188"/>
    </row>
    <row r="16" spans="2:9" ht="7.5" customHeight="1">
      <c r="C16" s="142"/>
      <c r="E16" s="142"/>
      <c r="G16" s="142"/>
      <c r="I16" s="142"/>
    </row>
    <row r="17" spans="2:9">
      <c r="B17" s="11" t="s">
        <v>177</v>
      </c>
      <c r="C17" s="31">
        <v>1038689</v>
      </c>
      <c r="D17" s="268"/>
      <c r="E17" s="31">
        <v>1041300</v>
      </c>
      <c r="F17" s="268"/>
      <c r="G17" s="31">
        <v>-2611</v>
      </c>
      <c r="H17" s="268"/>
      <c r="I17" s="269">
        <v>-2.5000000000000001E-3</v>
      </c>
    </row>
    <row r="18" spans="2:9">
      <c r="B18" s="11" t="s">
        <v>178</v>
      </c>
      <c r="C18" s="31">
        <v>3950570</v>
      </c>
      <c r="D18" s="268"/>
      <c r="E18" s="31">
        <v>3069405</v>
      </c>
      <c r="F18" s="268"/>
      <c r="G18" s="31">
        <v>881165</v>
      </c>
      <c r="H18" s="268"/>
      <c r="I18" s="269">
        <v>0.28710000000000002</v>
      </c>
    </row>
    <row r="19" spans="2:9">
      <c r="B19" s="11" t="s">
        <v>179</v>
      </c>
      <c r="C19" s="167">
        <v>3722332</v>
      </c>
      <c r="D19" s="270"/>
      <c r="E19" s="167">
        <v>3747283</v>
      </c>
      <c r="F19" s="270"/>
      <c r="G19" s="167">
        <v>-24951</v>
      </c>
      <c r="H19" s="270"/>
      <c r="I19" s="364">
        <v>-6.7000000000000002E-3</v>
      </c>
    </row>
    <row r="20" spans="2:9">
      <c r="B20" s="7" t="s">
        <v>180</v>
      </c>
      <c r="C20" s="31">
        <v>3445426</v>
      </c>
      <c r="D20" s="268"/>
      <c r="E20" s="31">
        <v>3484698</v>
      </c>
      <c r="F20" s="268"/>
      <c r="G20" s="31">
        <v>-39272</v>
      </c>
      <c r="H20" s="268"/>
      <c r="I20" s="269">
        <v>-1.1299999999999999E-2</v>
      </c>
    </row>
    <row r="21" spans="2:9">
      <c r="B21" s="7" t="s">
        <v>181</v>
      </c>
      <c r="C21" s="31">
        <v>276906</v>
      </c>
      <c r="D21" s="268"/>
      <c r="E21" s="31">
        <v>262585</v>
      </c>
      <c r="F21" s="268"/>
      <c r="G21" s="31">
        <v>14321</v>
      </c>
      <c r="H21" s="268"/>
      <c r="I21" s="269">
        <v>5.45E-2</v>
      </c>
    </row>
    <row r="22" spans="2:9" ht="5.25" customHeight="1">
      <c r="C22" s="31"/>
      <c r="E22" s="31"/>
      <c r="G22" s="31"/>
      <c r="I22" s="31"/>
    </row>
    <row r="23" spans="2:9">
      <c r="B23" s="189" t="s">
        <v>182</v>
      </c>
      <c r="C23" s="209">
        <v>8711591</v>
      </c>
      <c r="E23" s="209">
        <v>7857988</v>
      </c>
      <c r="G23" s="209">
        <v>853603</v>
      </c>
      <c r="I23" s="266">
        <v>0.1086</v>
      </c>
    </row>
    <row r="24" spans="2:9" ht="5.25" customHeight="1"/>
    <row r="25" spans="2:9" ht="6.75" customHeight="1"/>
    <row r="26" spans="2:9" ht="5.25" customHeight="1"/>
    <row r="27" spans="2:9">
      <c r="B27" s="445" t="s">
        <v>183</v>
      </c>
      <c r="C27" s="446"/>
      <c r="D27" s="446"/>
      <c r="E27" s="446"/>
      <c r="F27" s="203"/>
      <c r="G27" s="188" t="s">
        <v>105</v>
      </c>
      <c r="H27" s="203"/>
      <c r="I27" s="188" t="s">
        <v>105</v>
      </c>
    </row>
    <row r="28" spans="2:9">
      <c r="B28" s="445"/>
      <c r="C28" s="264" t="str">
        <f>+C4</f>
        <v>Mar-20</v>
      </c>
      <c r="D28" s="214"/>
      <c r="E28" s="265" t="s">
        <v>271</v>
      </c>
      <c r="F28" s="214"/>
      <c r="G28" s="215"/>
      <c r="H28" s="214"/>
      <c r="I28" s="215" t="s">
        <v>1</v>
      </c>
    </row>
    <row r="29" spans="2:9">
      <c r="B29" s="445"/>
      <c r="C29" s="446" t="s">
        <v>173</v>
      </c>
      <c r="D29" s="446"/>
      <c r="E29" s="446"/>
      <c r="F29" s="203"/>
      <c r="G29" s="188"/>
      <c r="H29" s="203"/>
      <c r="I29" s="188"/>
    </row>
    <row r="30" spans="2:9" ht="3" customHeight="1">
      <c r="C30" s="142"/>
      <c r="E30" s="142"/>
      <c r="G30" s="142"/>
      <c r="I30" s="142"/>
    </row>
    <row r="31" spans="2:9">
      <c r="B31" s="11" t="s">
        <v>184</v>
      </c>
      <c r="C31" s="31">
        <v>96743.313999999998</v>
      </c>
      <c r="E31" s="31">
        <v>157585.96299999999</v>
      </c>
      <c r="G31" s="31">
        <v>-60842.64899999999</v>
      </c>
      <c r="I31" s="269">
        <v>-0.3861</v>
      </c>
    </row>
    <row r="32" spans="2:9">
      <c r="B32" s="11" t="s">
        <v>185</v>
      </c>
      <c r="C32" s="31">
        <v>-117917.565</v>
      </c>
      <c r="E32" s="31">
        <v>-89535.767000000007</v>
      </c>
      <c r="G32" s="31">
        <v>-28381.797999999995</v>
      </c>
      <c r="I32" s="269">
        <v>0.317</v>
      </c>
    </row>
    <row r="33" spans="2:10">
      <c r="B33" s="11" t="s">
        <v>186</v>
      </c>
      <c r="C33" s="31">
        <v>439725.61900000001</v>
      </c>
      <c r="E33" s="31">
        <v>-122420.497</v>
      </c>
      <c r="G33" s="31">
        <v>562146.11600000004</v>
      </c>
      <c r="I33" s="269">
        <v>-4.5918999999999999</v>
      </c>
      <c r="J33" s="101"/>
    </row>
    <row r="34" spans="2:10" ht="3" customHeight="1">
      <c r="C34" s="31"/>
      <c r="E34" s="31"/>
      <c r="G34" s="31"/>
      <c r="I34" s="31"/>
    </row>
    <row r="35" spans="2:10">
      <c r="B35" s="189" t="s">
        <v>187</v>
      </c>
      <c r="C35" s="209">
        <v>418551.36800000002</v>
      </c>
      <c r="E35" s="209">
        <v>-54370.301000000021</v>
      </c>
      <c r="G35" s="209">
        <v>472921.66900000005</v>
      </c>
      <c r="I35" s="266">
        <v>8.6981999999999999</v>
      </c>
    </row>
    <row r="37" spans="2:10">
      <c r="B37" s="102"/>
    </row>
  </sheetData>
  <mergeCells count="9">
    <mergeCell ref="B27:B29"/>
    <mergeCell ref="B3:B5"/>
    <mergeCell ref="B13:B15"/>
    <mergeCell ref="C3:E3"/>
    <mergeCell ref="C13:E13"/>
    <mergeCell ref="C27:E27"/>
    <mergeCell ref="C5:E5"/>
    <mergeCell ref="C15:E15"/>
    <mergeCell ref="C29:E29"/>
  </mergeCells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C4:O24"/>
  <sheetViews>
    <sheetView showGridLines="0" topLeftCell="B1" zoomScale="115" zoomScaleNormal="115" workbookViewId="0">
      <selection activeCell="C4" sqref="C4:D4"/>
    </sheetView>
  </sheetViews>
  <sheetFormatPr baseColWidth="10" defaultColWidth="9.140625" defaultRowHeight="11.25" outlineLevelCol="1"/>
  <cols>
    <col min="1" max="2" width="9.140625" style="7"/>
    <col min="3" max="3" width="13.7109375" style="7" customWidth="1"/>
    <col min="4" max="4" width="23.5703125" style="7" customWidth="1"/>
    <col min="5" max="5" width="9.140625" style="7" customWidth="1"/>
    <col min="6" max="6" width="1" style="7" customWidth="1"/>
    <col min="7" max="7" width="9.7109375" style="7" customWidth="1"/>
    <col min="8" max="8" width="1.140625" style="7" customWidth="1"/>
    <col min="9" max="9" width="10.28515625" style="7" customWidth="1"/>
    <col min="10" max="10" width="1.28515625" style="7" customWidth="1"/>
    <col min="11" max="11" width="10.42578125" style="7" customWidth="1" outlineLevel="1"/>
    <col min="12" max="12" width="0.7109375" style="7" customWidth="1" outlineLevel="1"/>
    <col min="13" max="13" width="9.7109375" style="7" customWidth="1"/>
    <col min="14" max="14" width="0.7109375" style="7" customWidth="1"/>
    <col min="15" max="15" width="9.7109375" style="7" customWidth="1"/>
    <col min="16" max="16" width="15.140625" style="7" customWidth="1"/>
    <col min="17" max="17" width="10.5703125" style="7" customWidth="1"/>
    <col min="18" max="18" width="11.5703125" style="7" customWidth="1"/>
    <col min="19" max="19" width="11.42578125" style="7" customWidth="1"/>
    <col min="20" max="16384" width="9.140625" style="7"/>
  </cols>
  <sheetData>
    <row r="4" spans="3:15" s="217" customFormat="1" ht="21" customHeight="1">
      <c r="C4" s="445" t="s">
        <v>188</v>
      </c>
      <c r="D4" s="445"/>
      <c r="E4" s="213" t="s">
        <v>199</v>
      </c>
      <c r="F4" s="213"/>
      <c r="G4" s="216" t="str">
        <f>'Balance Sheet'!C4</f>
        <v>Mar-20</v>
      </c>
      <c r="I4" s="216" t="str">
        <f>'Balance Sheet'!E4</f>
        <v>Dec-19</v>
      </c>
      <c r="J4" s="218"/>
      <c r="K4" s="334" t="s">
        <v>280</v>
      </c>
      <c r="L4" s="218"/>
      <c r="M4" s="213" t="s">
        <v>105</v>
      </c>
      <c r="N4" s="219"/>
      <c r="O4" s="213" t="s">
        <v>198</v>
      </c>
    </row>
    <row r="5" spans="3:15" ht="5.25" customHeight="1" thickBot="1">
      <c r="C5" s="16"/>
      <c r="D5" s="16"/>
      <c r="E5" s="16"/>
      <c r="F5" s="16"/>
      <c r="G5" s="16"/>
      <c r="I5" s="16"/>
      <c r="J5" s="34"/>
      <c r="K5" s="16"/>
      <c r="L5" s="34"/>
      <c r="M5" s="16"/>
      <c r="N5" s="34"/>
      <c r="O5" s="16"/>
    </row>
    <row r="6" spans="3:15" ht="12" thickTop="1">
      <c r="C6" s="239" t="s">
        <v>189</v>
      </c>
      <c r="D6" s="240" t="s">
        <v>250</v>
      </c>
      <c r="E6" s="241" t="s">
        <v>200</v>
      </c>
      <c r="F6" s="240"/>
      <c r="G6" s="242">
        <v>1.36</v>
      </c>
      <c r="H6" s="397"/>
      <c r="I6" s="242">
        <v>0.98</v>
      </c>
      <c r="J6" s="398"/>
      <c r="K6" s="419">
        <v>0</v>
      </c>
      <c r="L6" s="398"/>
      <c r="M6" s="242">
        <v>0.38000000000000012</v>
      </c>
      <c r="N6" s="398"/>
      <c r="O6" s="399">
        <v>0.38779999999999998</v>
      </c>
    </row>
    <row r="7" spans="3:15">
      <c r="C7" s="240"/>
      <c r="D7" s="240" t="s">
        <v>249</v>
      </c>
      <c r="E7" s="241" t="s">
        <v>200</v>
      </c>
      <c r="F7" s="240"/>
      <c r="G7" s="242">
        <v>1.3</v>
      </c>
      <c r="H7" s="397"/>
      <c r="I7" s="242">
        <v>0.94</v>
      </c>
      <c r="J7" s="398"/>
      <c r="K7" s="419">
        <v>0</v>
      </c>
      <c r="L7" s="398"/>
      <c r="M7" s="242">
        <v>0.3600000000000001</v>
      </c>
      <c r="N7" s="398"/>
      <c r="O7" s="399">
        <v>0.38300000000000001</v>
      </c>
    </row>
    <row r="8" spans="3:15" ht="12" thickBot="1">
      <c r="C8" s="243"/>
      <c r="D8" s="243" t="s">
        <v>190</v>
      </c>
      <c r="E8" s="244" t="s">
        <v>17</v>
      </c>
      <c r="F8" s="243"/>
      <c r="G8" s="343">
        <v>372433</v>
      </c>
      <c r="H8" s="397">
        <v>0</v>
      </c>
      <c r="I8" s="343">
        <v>-23087</v>
      </c>
      <c r="J8" s="138"/>
      <c r="K8" s="420">
        <v>0</v>
      </c>
      <c r="L8" s="138"/>
      <c r="M8" s="273">
        <v>395520</v>
      </c>
      <c r="N8" s="138"/>
      <c r="O8" s="400" t="s">
        <v>284</v>
      </c>
    </row>
    <row r="9" spans="3:15" ht="12" thickTop="1">
      <c r="C9" s="230" t="s">
        <v>191</v>
      </c>
      <c r="D9" s="231" t="s">
        <v>252</v>
      </c>
      <c r="E9" s="232" t="s">
        <v>200</v>
      </c>
      <c r="F9" s="231"/>
      <c r="G9" s="237">
        <v>1.34</v>
      </c>
      <c r="H9" s="397"/>
      <c r="I9" s="237">
        <v>1.1000000000000001</v>
      </c>
      <c r="J9" s="398"/>
      <c r="K9" s="421">
        <v>0</v>
      </c>
      <c r="L9" s="398"/>
      <c r="M9" s="238">
        <v>0.24</v>
      </c>
      <c r="N9" s="398"/>
      <c r="O9" s="401">
        <v>0.21820000000000001</v>
      </c>
    </row>
    <row r="10" spans="3:15">
      <c r="C10" s="231"/>
      <c r="D10" s="231" t="s">
        <v>253</v>
      </c>
      <c r="E10" s="232" t="s">
        <v>1</v>
      </c>
      <c r="F10" s="231"/>
      <c r="G10" s="233">
        <v>0.20799999999999999</v>
      </c>
      <c r="H10" s="397"/>
      <c r="I10" s="233">
        <v>0.253</v>
      </c>
      <c r="J10" s="139"/>
      <c r="K10" s="421">
        <v>0</v>
      </c>
      <c r="L10" s="139"/>
      <c r="M10" s="325">
        <v>-4.5000000000000012E-2</v>
      </c>
      <c r="N10" s="139"/>
      <c r="O10" s="401">
        <v>-0.1779</v>
      </c>
    </row>
    <row r="11" spans="3:15">
      <c r="C11" s="231"/>
      <c r="D11" s="231" t="s">
        <v>254</v>
      </c>
      <c r="E11" s="232" t="s">
        <v>1</v>
      </c>
      <c r="F11" s="231"/>
      <c r="G11" s="233">
        <v>0.79200000000000004</v>
      </c>
      <c r="H11" s="397"/>
      <c r="I11" s="233">
        <v>0.747</v>
      </c>
      <c r="J11" s="139"/>
      <c r="K11" s="421">
        <v>0</v>
      </c>
      <c r="L11" s="139"/>
      <c r="M11" s="325">
        <v>4.500000000000004E-2</v>
      </c>
      <c r="N11" s="139"/>
      <c r="O11" s="401">
        <v>6.0199999999999997E-2</v>
      </c>
    </row>
    <row r="12" spans="3:15" ht="12" thickBot="1">
      <c r="C12" s="234"/>
      <c r="D12" s="234" t="s">
        <v>251</v>
      </c>
      <c r="E12" s="235" t="s">
        <v>200</v>
      </c>
      <c r="F12" s="234"/>
      <c r="G12" s="236">
        <v>6.1418470239805796</v>
      </c>
      <c r="H12" s="397">
        <v>0</v>
      </c>
      <c r="I12" s="422">
        <v>0</v>
      </c>
      <c r="J12" s="140"/>
      <c r="K12" s="302">
        <v>9.99</v>
      </c>
      <c r="L12" s="140"/>
      <c r="M12" s="305">
        <v>-3.8481529760194206</v>
      </c>
      <c r="N12" s="140"/>
      <c r="O12" s="402">
        <v>-0.38519999999999999</v>
      </c>
    </row>
    <row r="13" spans="3:15" ht="12" thickTop="1">
      <c r="C13" s="225" t="s">
        <v>192</v>
      </c>
      <c r="D13" s="226" t="s">
        <v>193</v>
      </c>
      <c r="E13" s="227" t="s">
        <v>1</v>
      </c>
      <c r="F13" s="226"/>
      <c r="G13" s="222">
        <v>0.19837169660963755</v>
      </c>
      <c r="H13" s="397"/>
      <c r="I13" s="423">
        <v>0</v>
      </c>
      <c r="J13" s="141"/>
      <c r="K13" s="303">
        <v>0.36599999999999999</v>
      </c>
      <c r="L13" s="141"/>
      <c r="M13" s="224">
        <v>-0.16762830339036244</v>
      </c>
      <c r="N13" s="141"/>
      <c r="O13" s="403">
        <v>-0.45800000000000002</v>
      </c>
    </row>
    <row r="14" spans="3:15">
      <c r="C14" s="226"/>
      <c r="D14" s="226" t="s">
        <v>255</v>
      </c>
      <c r="E14" s="227" t="s">
        <v>1</v>
      </c>
      <c r="F14" s="226"/>
      <c r="G14" s="222">
        <v>5.4579625601831321E-2</v>
      </c>
      <c r="H14" s="397"/>
      <c r="I14" s="423">
        <v>0</v>
      </c>
      <c r="J14" s="141"/>
      <c r="K14" s="303">
        <v>0.13600000000000001</v>
      </c>
      <c r="L14" s="141"/>
      <c r="M14" s="224">
        <v>-8.1420374398168682E-2</v>
      </c>
      <c r="N14" s="141"/>
      <c r="O14" s="403">
        <v>-0.59870000000000001</v>
      </c>
    </row>
    <row r="15" spans="3:15" ht="12" thickBot="1">
      <c r="C15" s="228"/>
      <c r="D15" s="228" t="s">
        <v>256</v>
      </c>
      <c r="E15" s="229" t="s">
        <v>1</v>
      </c>
      <c r="F15" s="228"/>
      <c r="G15" s="223">
        <v>2.5287950469005966E-2</v>
      </c>
      <c r="H15" s="397"/>
      <c r="I15" s="424">
        <v>0</v>
      </c>
      <c r="J15" s="141"/>
      <c r="K15" s="304">
        <v>6.8000000000000005E-2</v>
      </c>
      <c r="L15" s="141"/>
      <c r="M15" s="404">
        <v>-4.2712049530994042E-2</v>
      </c>
      <c r="N15" s="141"/>
      <c r="O15" s="404">
        <v>-0.62809999999999999</v>
      </c>
    </row>
    <row r="16" spans="3:15" ht="12" thickTop="1">
      <c r="C16" s="127" t="s">
        <v>259</v>
      </c>
      <c r="M16" s="127"/>
      <c r="N16" s="127"/>
      <c r="O16" s="127"/>
    </row>
    <row r="17" spans="3:3">
      <c r="C17" s="7" t="s">
        <v>258</v>
      </c>
    </row>
    <row r="18" spans="3:3">
      <c r="C18" s="127" t="s">
        <v>260</v>
      </c>
    </row>
    <row r="19" spans="3:3">
      <c r="C19" s="127" t="s">
        <v>262</v>
      </c>
    </row>
    <row r="20" spans="3:3">
      <c r="C20" s="127" t="s">
        <v>263</v>
      </c>
    </row>
    <row r="21" spans="3:3">
      <c r="C21" s="7" t="s">
        <v>257</v>
      </c>
    </row>
    <row r="22" spans="3:3">
      <c r="C22" s="127" t="s">
        <v>264</v>
      </c>
    </row>
    <row r="23" spans="3:3">
      <c r="C23" s="127" t="s">
        <v>265</v>
      </c>
    </row>
    <row r="24" spans="3:3">
      <c r="C24" s="127" t="s">
        <v>266</v>
      </c>
    </row>
  </sheetData>
  <mergeCells count="1">
    <mergeCell ref="C4:D4"/>
  </mergeCells>
  <pageMargins left="0.74803149606299213" right="0.74803149606299213" top="0.98425196850393704" bottom="0.98425196850393704" header="0.51181102362204722" footer="0.51181102362204722"/>
  <pageSetup scale="5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K18"/>
  <sheetViews>
    <sheetView showGridLines="0" zoomScaleNormal="100" workbookViewId="0">
      <selection activeCell="B2" sqref="B2:J2"/>
    </sheetView>
  </sheetViews>
  <sheetFormatPr baseColWidth="10" defaultColWidth="9.140625" defaultRowHeight="11.25"/>
  <cols>
    <col min="1" max="1" width="9.140625" style="7"/>
    <col min="2" max="2" width="46.28515625" style="7" bestFit="1" customWidth="1"/>
    <col min="3" max="3" width="0.7109375" style="7" customWidth="1"/>
    <col min="4" max="4" width="12.42578125" style="7" customWidth="1"/>
    <col min="5" max="5" width="2.7109375" style="7" customWidth="1"/>
    <col min="6" max="6" width="12.42578125" style="7" customWidth="1"/>
    <col min="7" max="7" width="2.7109375" style="7" customWidth="1"/>
    <col min="8" max="8" width="11.5703125" style="7" customWidth="1"/>
    <col min="9" max="9" width="2.7109375" style="7" customWidth="1"/>
    <col min="10" max="10" width="11.5703125" style="7" customWidth="1"/>
    <col min="11" max="16384" width="9.140625" style="7"/>
  </cols>
  <sheetData>
    <row r="2" spans="2:11">
      <c r="B2" s="444" t="s">
        <v>194</v>
      </c>
      <c r="C2" s="444"/>
      <c r="D2" s="444"/>
      <c r="E2" s="444"/>
      <c r="F2" s="444"/>
      <c r="G2" s="444"/>
      <c r="H2" s="444"/>
      <c r="I2" s="444"/>
      <c r="J2" s="444"/>
    </row>
    <row r="3" spans="2:11" ht="11.25" customHeight="1">
      <c r="B3" s="444" t="s">
        <v>281</v>
      </c>
      <c r="C3" s="444"/>
      <c r="D3" s="444"/>
      <c r="E3" s="444"/>
      <c r="F3" s="444"/>
      <c r="G3" s="444"/>
      <c r="H3" s="444"/>
      <c r="I3" s="444"/>
      <c r="J3" s="444"/>
    </row>
    <row r="4" spans="2:11">
      <c r="B4" s="444" t="s">
        <v>173</v>
      </c>
      <c r="C4" s="444"/>
      <c r="D4" s="444"/>
      <c r="E4" s="444"/>
      <c r="F4" s="444"/>
      <c r="G4" s="444"/>
      <c r="H4" s="444"/>
      <c r="I4" s="444"/>
      <c r="J4" s="444"/>
    </row>
    <row r="5" spans="2:11" ht="3.75" customHeight="1">
      <c r="B5" s="18"/>
      <c r="C5" s="18"/>
      <c r="D5" s="18"/>
      <c r="E5" s="18"/>
      <c r="F5" s="18"/>
      <c r="G5" s="18"/>
      <c r="H5" s="18"/>
      <c r="J5" s="18"/>
    </row>
    <row r="6" spans="2:11" ht="29.25" customHeight="1">
      <c r="B6" s="200" t="s">
        <v>267</v>
      </c>
      <c r="C6" s="210"/>
      <c r="D6" s="447" t="s">
        <v>195</v>
      </c>
      <c r="E6" s="447"/>
      <c r="F6" s="447"/>
      <c r="G6" s="211"/>
      <c r="H6" s="447" t="s">
        <v>196</v>
      </c>
      <c r="I6" s="447"/>
      <c r="J6" s="447"/>
      <c r="K6" s="102"/>
    </row>
    <row r="7" spans="2:11" ht="12" customHeight="1">
      <c r="B7" s="200"/>
      <c r="C7" s="200"/>
      <c r="D7" s="274" t="str">
        <f>+'Balance Sheet'!C4</f>
        <v>Mar-20</v>
      </c>
      <c r="E7" s="212"/>
      <c r="F7" s="326" t="s">
        <v>271</v>
      </c>
      <c r="G7" s="212"/>
      <c r="H7" s="274" t="str">
        <f>+'Balance Sheet'!C4</f>
        <v>Mar-20</v>
      </c>
      <c r="I7" s="246"/>
      <c r="J7" s="326" t="s">
        <v>271</v>
      </c>
    </row>
    <row r="8" spans="2:11">
      <c r="B8" s="7" t="s">
        <v>236</v>
      </c>
      <c r="D8" s="31">
        <v>85161.426256069855</v>
      </c>
      <c r="E8" s="31"/>
      <c r="F8" s="31">
        <v>76431</v>
      </c>
      <c r="G8" s="31"/>
      <c r="H8" s="31">
        <v>50228.425796789277</v>
      </c>
      <c r="J8" s="31">
        <v>48804</v>
      </c>
    </row>
    <row r="9" spans="2:11">
      <c r="B9" s="7" t="s">
        <v>237</v>
      </c>
      <c r="D9" s="31">
        <v>24518.955178</v>
      </c>
      <c r="E9" s="31"/>
      <c r="F9" s="128">
        <v>14079</v>
      </c>
      <c r="G9" s="31"/>
      <c r="H9" s="31">
        <v>10681.234744587291</v>
      </c>
      <c r="J9" s="31">
        <v>8599</v>
      </c>
    </row>
    <row r="10" spans="2:11">
      <c r="B10" s="7" t="s">
        <v>201</v>
      </c>
      <c r="D10" s="31">
        <v>865.19187899999997</v>
      </c>
      <c r="E10" s="31"/>
      <c r="F10" s="173">
        <v>0</v>
      </c>
      <c r="G10" s="174"/>
      <c r="H10" s="174">
        <v>348.56815399999999</v>
      </c>
      <c r="I10" s="175"/>
      <c r="J10" s="174">
        <v>509</v>
      </c>
    </row>
    <row r="11" spans="2:11">
      <c r="B11" s="189" t="s">
        <v>202</v>
      </c>
      <c r="C11" s="189"/>
      <c r="D11" s="209">
        <v>110545.57331306986</v>
      </c>
      <c r="E11" s="209"/>
      <c r="F11" s="209">
        <v>90510</v>
      </c>
      <c r="G11" s="209"/>
      <c r="H11" s="209">
        <v>61258.228695376565</v>
      </c>
      <c r="I11" s="209"/>
      <c r="J11" s="209">
        <v>57912</v>
      </c>
    </row>
    <row r="16" spans="2:11">
      <c r="F16" s="103"/>
    </row>
    <row r="18" spans="2:2">
      <c r="B18" s="103"/>
    </row>
  </sheetData>
  <mergeCells count="5">
    <mergeCell ref="D6:F6"/>
    <mergeCell ref="H6:J6"/>
    <mergeCell ref="B2:J2"/>
    <mergeCell ref="B3:J3"/>
    <mergeCell ref="B4:J4"/>
  </mergeCell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E11"/>
  <sheetViews>
    <sheetView showGridLines="0" workbookViewId="0">
      <selection activeCell="B3" sqref="B3:B4"/>
    </sheetView>
  </sheetViews>
  <sheetFormatPr baseColWidth="10" defaultRowHeight="11.25"/>
  <cols>
    <col min="1" max="1" width="11.42578125" style="168"/>
    <col min="2" max="2" width="28.5703125" style="168" customWidth="1"/>
    <col min="3" max="4" width="14" style="168" customWidth="1"/>
    <col min="5" max="16384" width="11.42578125" style="168"/>
  </cols>
  <sheetData>
    <row r="1" spans="2:5" ht="23.25" customHeight="1"/>
    <row r="3" spans="2:5" ht="18" customHeight="1">
      <c r="B3" s="448" t="s">
        <v>203</v>
      </c>
      <c r="C3" s="449" t="s">
        <v>282</v>
      </c>
      <c r="D3" s="449" t="s">
        <v>283</v>
      </c>
    </row>
    <row r="4" spans="2:5" ht="18" customHeight="1">
      <c r="B4" s="448"/>
      <c r="C4" s="449"/>
      <c r="D4" s="449"/>
    </row>
    <row r="5" spans="2:5" ht="6" customHeight="1">
      <c r="B5" s="34"/>
      <c r="C5" s="169"/>
      <c r="D5" s="170"/>
    </row>
    <row r="6" spans="2:5" ht="12" thickBot="1">
      <c r="B6" s="171" t="s">
        <v>204</v>
      </c>
      <c r="C6" s="172">
        <v>0.98</v>
      </c>
      <c r="D6" s="172">
        <v>0.98</v>
      </c>
    </row>
    <row r="7" spans="2:5" ht="8.25" customHeight="1"/>
    <row r="8" spans="2:5" s="368" customFormat="1" ht="21.75" customHeight="1">
      <c r="B8" s="450"/>
      <c r="C8" s="450"/>
      <c r="D8" s="450"/>
      <c r="E8" s="450"/>
    </row>
    <row r="9" spans="2:5" s="368" customFormat="1" ht="15.75" customHeight="1">
      <c r="B9" s="450"/>
      <c r="C9" s="450"/>
      <c r="D9" s="450"/>
      <c r="E9" s="450"/>
    </row>
    <row r="10" spans="2:5" s="368" customFormat="1" ht="21" customHeight="1">
      <c r="B10" s="450"/>
      <c r="C10" s="450"/>
      <c r="D10" s="450"/>
      <c r="E10" s="450"/>
    </row>
    <row r="11" spans="2:5" s="368" customFormat="1" ht="13.5" customHeight="1">
      <c r="B11" s="450"/>
      <c r="C11" s="450"/>
      <c r="D11" s="450"/>
      <c r="E11" s="450"/>
    </row>
  </sheetData>
  <mergeCells count="4">
    <mergeCell ref="B3:B4"/>
    <mergeCell ref="C3:C4"/>
    <mergeCell ref="D3:D4"/>
    <mergeCell ref="B8:E1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40"/>
  <sheetViews>
    <sheetView showGridLines="0" workbookViewId="0">
      <selection activeCell="A2" sqref="A2"/>
    </sheetView>
  </sheetViews>
  <sheetFormatPr baseColWidth="10" defaultRowHeight="16.5"/>
  <cols>
    <col min="1" max="1" width="42.42578125" style="282" customWidth="1"/>
    <col min="2" max="4" width="16.42578125" style="282" customWidth="1"/>
    <col min="5" max="16384" width="11.42578125" style="282"/>
  </cols>
  <sheetData>
    <row r="1" spans="1:7">
      <c r="A1" s="280"/>
      <c r="B1" s="281"/>
      <c r="C1" s="281"/>
      <c r="D1" s="281"/>
    </row>
    <row r="2" spans="1:7" ht="26.25" customHeight="1">
      <c r="A2" s="327" t="str">
        <f>+'Generation Business'!D5</f>
        <v>1Q 2020</v>
      </c>
      <c r="B2" s="451" t="s">
        <v>223</v>
      </c>
      <c r="C2" s="451" t="s">
        <v>222</v>
      </c>
      <c r="D2" s="451" t="s">
        <v>221</v>
      </c>
    </row>
    <row r="3" spans="1:7" ht="27.75" customHeight="1">
      <c r="A3" s="283" t="s">
        <v>205</v>
      </c>
      <c r="B3" s="452"/>
      <c r="C3" s="452"/>
      <c r="D3" s="452"/>
    </row>
    <row r="4" spans="1:7">
      <c r="A4" s="284" t="s">
        <v>206</v>
      </c>
      <c r="B4" s="285">
        <v>3906.5</v>
      </c>
      <c r="C4" s="285">
        <v>848.4</v>
      </c>
      <c r="D4" s="285">
        <v>4754.8999999999996</v>
      </c>
    </row>
    <row r="5" spans="1:7">
      <c r="A5" s="286" t="s">
        <v>207</v>
      </c>
      <c r="B5" s="287">
        <v>2285.8000000000002</v>
      </c>
      <c r="C5" s="287">
        <v>63.7</v>
      </c>
      <c r="D5" s="287">
        <v>2349.5</v>
      </c>
      <c r="F5" s="301"/>
    </row>
    <row r="6" spans="1:7">
      <c r="A6" s="286" t="s">
        <v>208</v>
      </c>
      <c r="B6" s="287">
        <v>1595.9</v>
      </c>
      <c r="C6" s="287" t="s">
        <v>288</v>
      </c>
      <c r="D6" s="287">
        <v>1595.9</v>
      </c>
    </row>
    <row r="7" spans="1:7">
      <c r="A7" s="288" t="s">
        <v>240</v>
      </c>
      <c r="B7" s="287">
        <v>24.7</v>
      </c>
      <c r="C7" s="287">
        <v>784.8</v>
      </c>
      <c r="D7" s="287">
        <v>809.5</v>
      </c>
      <c r="F7" s="301"/>
    </row>
    <row r="8" spans="1:7">
      <c r="A8" s="284" t="s">
        <v>209</v>
      </c>
      <c r="B8" s="285">
        <v>1622.3</v>
      </c>
      <c r="C8" s="285">
        <v>43.7</v>
      </c>
      <c r="D8" s="285">
        <v>1041.9000000000001</v>
      </c>
      <c r="E8" s="301"/>
    </row>
    <row r="9" spans="1:7">
      <c r="A9" s="286" t="s">
        <v>210</v>
      </c>
      <c r="B9" s="287">
        <v>495.7</v>
      </c>
      <c r="C9" s="287" t="s">
        <v>288</v>
      </c>
      <c r="D9" s="287">
        <v>624.1</v>
      </c>
    </row>
    <row r="10" spans="1:7">
      <c r="A10" s="286" t="s">
        <v>211</v>
      </c>
      <c r="B10" s="287">
        <v>624.1</v>
      </c>
      <c r="C10" s="287" t="s">
        <v>288</v>
      </c>
      <c r="D10" s="287" t="s">
        <v>288</v>
      </c>
      <c r="E10" s="301"/>
      <c r="F10" s="301"/>
      <c r="G10" s="301"/>
    </row>
    <row r="11" spans="1:7">
      <c r="A11" s="286" t="s">
        <v>212</v>
      </c>
      <c r="B11" s="287">
        <v>998.2</v>
      </c>
      <c r="C11" s="287">
        <v>43.7</v>
      </c>
      <c r="D11" s="287">
        <v>1041.9000000000001</v>
      </c>
    </row>
    <row r="12" spans="1:7" ht="16.5" hidden="1" customHeight="1">
      <c r="A12" s="289" t="s">
        <v>213</v>
      </c>
      <c r="B12" s="290" t="s">
        <v>287</v>
      </c>
      <c r="C12" s="290" t="s">
        <v>288</v>
      </c>
      <c r="D12" s="290" t="s">
        <v>288</v>
      </c>
    </row>
    <row r="13" spans="1:7">
      <c r="A13" s="284" t="s">
        <v>214</v>
      </c>
      <c r="B13" s="285">
        <v>5528.8</v>
      </c>
      <c r="C13" s="285">
        <v>891.8</v>
      </c>
      <c r="D13" s="285">
        <v>5796.4</v>
      </c>
    </row>
    <row r="14" spans="1:7">
      <c r="A14" s="286" t="s">
        <v>215</v>
      </c>
      <c r="B14" s="287">
        <v>2608.3000000000002</v>
      </c>
      <c r="C14" s="287">
        <v>118.7</v>
      </c>
      <c r="D14" s="287">
        <v>2727</v>
      </c>
    </row>
    <row r="15" spans="1:7">
      <c r="A15" s="286" t="s">
        <v>216</v>
      </c>
      <c r="B15" s="287">
        <v>2920.5</v>
      </c>
      <c r="C15" s="287">
        <v>51.7</v>
      </c>
      <c r="D15" s="287">
        <v>2972.1</v>
      </c>
    </row>
    <row r="16" spans="1:7">
      <c r="A16" s="286" t="s">
        <v>217</v>
      </c>
      <c r="B16" s="287" t="s">
        <v>287</v>
      </c>
      <c r="C16" s="287">
        <v>97.3</v>
      </c>
      <c r="D16" s="287">
        <v>97.3</v>
      </c>
    </row>
    <row r="17" spans="1:6">
      <c r="A17" s="291" t="s">
        <v>218</v>
      </c>
      <c r="B17" s="292">
        <v>495.7</v>
      </c>
      <c r="C17" s="292">
        <v>624.1</v>
      </c>
      <c r="D17" s="292">
        <v>624.1</v>
      </c>
      <c r="F17" s="301"/>
    </row>
    <row r="18" spans="1:6">
      <c r="A18" s="293" t="s">
        <v>219</v>
      </c>
      <c r="B18" s="294"/>
      <c r="C18" s="294"/>
      <c r="D18" s="294">
        <v>18403.400000000001</v>
      </c>
    </row>
    <row r="19" spans="1:6">
      <c r="A19" s="295" t="s">
        <v>220</v>
      </c>
      <c r="B19" s="296"/>
      <c r="C19" s="296"/>
      <c r="D19" s="365">
        <v>0.31</v>
      </c>
    </row>
    <row r="20" spans="1:6" s="297" customFormat="1" ht="14.25" customHeight="1">
      <c r="A20" s="453"/>
      <c r="B20" s="453"/>
      <c r="C20" s="453"/>
      <c r="D20" s="453"/>
      <c r="E20" s="324"/>
    </row>
    <row r="21" spans="1:6" ht="13.5" customHeight="1">
      <c r="A21" s="298"/>
      <c r="B21" s="281"/>
      <c r="C21" s="281"/>
      <c r="D21" s="281"/>
    </row>
    <row r="22" spans="1:6" ht="23.25" customHeight="1">
      <c r="A22" s="327" t="str">
        <f>+'Generation Business'!E5</f>
        <v>1Q 2019</v>
      </c>
      <c r="B22" s="451" t="s">
        <v>223</v>
      </c>
      <c r="C22" s="451" t="s">
        <v>222</v>
      </c>
      <c r="D22" s="451" t="s">
        <v>221</v>
      </c>
    </row>
    <row r="23" spans="1:6" ht="30" customHeight="1">
      <c r="A23" s="283" t="s">
        <v>205</v>
      </c>
      <c r="B23" s="452"/>
      <c r="C23" s="452"/>
      <c r="D23" s="452"/>
    </row>
    <row r="24" spans="1:6">
      <c r="A24" s="284" t="s">
        <v>206</v>
      </c>
      <c r="B24" s="285">
        <v>4647.4294283468662</v>
      </c>
      <c r="C24" s="285">
        <v>827.76767557372</v>
      </c>
      <c r="D24" s="285">
        <v>5475.1971039205864</v>
      </c>
    </row>
    <row r="25" spans="1:6">
      <c r="A25" s="286" t="s">
        <v>207</v>
      </c>
      <c r="B25" s="287">
        <v>2495.8011194544852</v>
      </c>
      <c r="C25" s="287">
        <v>57.66659286572002</v>
      </c>
      <c r="D25" s="287">
        <v>2553.467712320205</v>
      </c>
    </row>
    <row r="26" spans="1:6">
      <c r="A26" s="286" t="s">
        <v>208</v>
      </c>
      <c r="B26" s="287">
        <v>2125.0197460883815</v>
      </c>
      <c r="C26" s="287">
        <v>0</v>
      </c>
      <c r="D26" s="287">
        <v>2125.0197460883815</v>
      </c>
    </row>
    <row r="27" spans="1:6">
      <c r="A27" s="286" t="s">
        <v>240</v>
      </c>
      <c r="B27" s="287">
        <v>26.60856280400003</v>
      </c>
      <c r="C27" s="287">
        <v>770.10108270800004</v>
      </c>
      <c r="D27" s="287">
        <v>796.70964551200007</v>
      </c>
    </row>
    <row r="28" spans="1:6">
      <c r="A28" s="284" t="s">
        <v>209</v>
      </c>
      <c r="B28" s="285">
        <v>1004.7221661094353</v>
      </c>
      <c r="C28" s="285">
        <v>43.301586987573693</v>
      </c>
      <c r="D28" s="285">
        <v>428.73172498255343</v>
      </c>
      <c r="F28" s="301"/>
    </row>
    <row r="29" spans="1:6">
      <c r="A29" s="286" t="s">
        <v>210</v>
      </c>
      <c r="B29" s="287">
        <v>1096.3297843372397</v>
      </c>
      <c r="C29" s="287">
        <v>0</v>
      </c>
      <c r="D29" s="287">
        <v>619.29202811445555</v>
      </c>
    </row>
    <row r="30" spans="1:6">
      <c r="A30" s="286" t="s">
        <v>211</v>
      </c>
      <c r="B30" s="287">
        <v>619.28187063345558</v>
      </c>
      <c r="C30" s="287">
        <v>0</v>
      </c>
      <c r="D30" s="287">
        <v>-1.0157480999964719E-2</v>
      </c>
    </row>
    <row r="31" spans="1:6">
      <c r="A31" s="286" t="s">
        <v>212</v>
      </c>
      <c r="B31" s="287">
        <v>385.44029547597972</v>
      </c>
      <c r="C31" s="287">
        <v>43.301586987573693</v>
      </c>
      <c r="D31" s="287">
        <v>428.7418824635534</v>
      </c>
    </row>
    <row r="32" spans="1:6" hidden="1">
      <c r="A32" s="289" t="s">
        <v>213</v>
      </c>
      <c r="B32" s="290">
        <v>0</v>
      </c>
      <c r="C32" s="290">
        <v>0</v>
      </c>
      <c r="D32" s="290">
        <v>0</v>
      </c>
    </row>
    <row r="33" spans="1:4">
      <c r="A33" s="299" t="s">
        <v>214</v>
      </c>
      <c r="B33" s="300">
        <v>5652.3955894516539</v>
      </c>
      <c r="C33" s="300">
        <v>871.31562651518186</v>
      </c>
      <c r="D33" s="300">
        <v>5904.4191878523807</v>
      </c>
    </row>
    <row r="34" spans="1:4">
      <c r="A34" s="286" t="s">
        <v>215</v>
      </c>
      <c r="B34" s="287">
        <v>3125.8201947572943</v>
      </c>
      <c r="C34" s="287">
        <v>124.13412199999999</v>
      </c>
      <c r="D34" s="287">
        <v>3249.9543167572942</v>
      </c>
    </row>
    <row r="35" spans="1:4">
      <c r="A35" s="286" t="s">
        <v>216</v>
      </c>
      <c r="B35" s="287">
        <v>2477.8594182772795</v>
      </c>
      <c r="C35" s="287">
        <v>58.866946143288061</v>
      </c>
      <c r="D35" s="287">
        <v>2536.7263644205677</v>
      </c>
    </row>
    <row r="36" spans="1:4">
      <c r="A36" s="286" t="s">
        <v>217</v>
      </c>
      <c r="B36" s="287">
        <v>48.71597641708027</v>
      </c>
      <c r="C36" s="287">
        <v>69.022530257438291</v>
      </c>
      <c r="D36" s="287">
        <v>117.73850667451856</v>
      </c>
    </row>
    <row r="37" spans="1:4">
      <c r="A37" s="291" t="s">
        <v>218</v>
      </c>
      <c r="B37" s="292">
        <v>1096.3297843418843</v>
      </c>
      <c r="C37" s="292">
        <v>619.29202811445555</v>
      </c>
      <c r="D37" s="292">
        <v>619.29202811445555</v>
      </c>
    </row>
    <row r="38" spans="1:4">
      <c r="A38" s="293" t="s">
        <v>219</v>
      </c>
      <c r="B38" s="294"/>
      <c r="C38" s="294"/>
      <c r="D38" s="294">
        <v>17986.400000000001</v>
      </c>
    </row>
    <row r="39" spans="1:4">
      <c r="A39" s="295" t="s">
        <v>220</v>
      </c>
      <c r="B39" s="296"/>
      <c r="C39" s="296"/>
      <c r="D39" s="365">
        <v>0.32827131543012389</v>
      </c>
    </row>
    <row r="40" spans="1:4">
      <c r="A40" s="286"/>
      <c r="B40" s="286"/>
      <c r="C40" s="286"/>
      <c r="D40" s="286"/>
    </row>
  </sheetData>
  <mergeCells count="7">
    <mergeCell ref="B2:B3"/>
    <mergeCell ref="B22:B23"/>
    <mergeCell ref="C2:C3"/>
    <mergeCell ref="D2:D3"/>
    <mergeCell ref="C22:C23"/>
    <mergeCell ref="D22:D23"/>
    <mergeCell ref="A20:D20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M18"/>
  <sheetViews>
    <sheetView showGridLines="0" workbookViewId="0">
      <selection activeCell="B2" sqref="B2"/>
    </sheetView>
  </sheetViews>
  <sheetFormatPr baseColWidth="10" defaultRowHeight="12.75"/>
  <cols>
    <col min="1" max="1" width="3.42578125" style="308" customWidth="1"/>
    <col min="2" max="2" width="32.85546875" style="308" customWidth="1"/>
    <col min="3" max="3" width="9.28515625" style="308" customWidth="1"/>
    <col min="4" max="7" width="13.42578125" style="308" customWidth="1"/>
    <col min="8" max="16384" width="11.42578125" style="308"/>
  </cols>
  <sheetData>
    <row r="2" spans="1:13" s="316" customFormat="1" ht="37.5" customHeight="1">
      <c r="B2" s="307" t="s">
        <v>244</v>
      </c>
      <c r="C2" s="307"/>
      <c r="D2" s="328" t="str">
        <f>+'GX Physical Data Chile'!A2</f>
        <v>1Q 2020</v>
      </c>
      <c r="E2" s="328" t="str">
        <f>+'GX Physical Data Chile'!A22</f>
        <v>1Q 2019</v>
      </c>
      <c r="F2" s="306" t="s">
        <v>246</v>
      </c>
      <c r="G2" s="318" t="s">
        <v>106</v>
      </c>
      <c r="M2" s="317"/>
    </row>
    <row r="3" spans="1:13" s="316" customFormat="1" ht="22.5" customHeight="1">
      <c r="B3" s="319" t="s">
        <v>245</v>
      </c>
      <c r="C3" s="320">
        <v>1</v>
      </c>
      <c r="D3" s="321">
        <v>4317.1088640002308</v>
      </c>
      <c r="E3" s="321">
        <v>4244.132809372426</v>
      </c>
      <c r="F3" s="321">
        <v>72.976054627804842</v>
      </c>
      <c r="G3" s="320">
        <v>1.7194573757600133E-2</v>
      </c>
      <c r="L3" s="317"/>
    </row>
    <row r="4" spans="1:13">
      <c r="A4" s="311"/>
      <c r="B4" s="311" t="s">
        <v>99</v>
      </c>
      <c r="C4" s="309">
        <v>0.26571205756353283</v>
      </c>
      <c r="D4" s="322">
        <v>1147.1078789792671</v>
      </c>
      <c r="E4" s="322">
        <v>1110.4950733185644</v>
      </c>
      <c r="F4" s="322">
        <v>36.612805660702634</v>
      </c>
      <c r="G4" s="309">
        <v>3.2969804675756206E-2</v>
      </c>
    </row>
    <row r="5" spans="1:13">
      <c r="A5" s="311"/>
      <c r="B5" s="311" t="s">
        <v>100</v>
      </c>
      <c r="C5" s="309">
        <v>0.3123173581867108</v>
      </c>
      <c r="D5" s="322">
        <v>1348.3080354089843</v>
      </c>
      <c r="E5" s="322">
        <v>1297.0219710802028</v>
      </c>
      <c r="F5" s="322">
        <v>51.286064328781549</v>
      </c>
      <c r="G5" s="309">
        <v>3.9541399816125568E-2</v>
      </c>
      <c r="H5" s="369"/>
    </row>
    <row r="6" spans="1:13">
      <c r="A6" s="311"/>
      <c r="B6" s="311" t="s">
        <v>31</v>
      </c>
      <c r="C6" s="309">
        <v>0.10869512743509779</v>
      </c>
      <c r="D6" s="322">
        <v>469.24869812369536</v>
      </c>
      <c r="E6" s="322">
        <v>512.36910502313299</v>
      </c>
      <c r="F6" s="322">
        <v>-43.120406899437626</v>
      </c>
      <c r="G6" s="309">
        <v>-8.4158873899102052E-2</v>
      </c>
    </row>
    <row r="7" spans="1:13">
      <c r="A7" s="311"/>
      <c r="B7" s="311" t="s">
        <v>241</v>
      </c>
      <c r="C7" s="309">
        <v>0.25917342262189208</v>
      </c>
      <c r="D7" s="322">
        <v>1118.8798801142482</v>
      </c>
      <c r="E7" s="322">
        <v>1063.8312682476283</v>
      </c>
      <c r="F7" s="322">
        <v>55.048611866619922</v>
      </c>
      <c r="G7" s="309">
        <v>5.1745623116810142E-2</v>
      </c>
      <c r="L7" s="310"/>
      <c r="M7" s="311"/>
    </row>
    <row r="8" spans="1:13">
      <c r="A8" s="311"/>
      <c r="B8" s="311" t="s">
        <v>242</v>
      </c>
      <c r="C8" s="309">
        <v>5.4102034192766463E-2</v>
      </c>
      <c r="D8" s="322">
        <v>233.56437137403566</v>
      </c>
      <c r="E8" s="322">
        <v>260.41539170289775</v>
      </c>
      <c r="F8" s="322">
        <v>-26.851020328862091</v>
      </c>
      <c r="G8" s="309">
        <v>-0.10310842286732359</v>
      </c>
      <c r="L8" s="310"/>
      <c r="M8" s="311"/>
    </row>
    <row r="9" spans="1:13" ht="8.25" customHeight="1"/>
    <row r="10" spans="1:13" ht="8.25" customHeight="1">
      <c r="A10" s="311"/>
      <c r="B10" s="311"/>
      <c r="C10" s="311"/>
      <c r="D10" s="311"/>
      <c r="E10" s="312"/>
      <c r="G10" s="312"/>
      <c r="L10" s="310"/>
    </row>
    <row r="11" spans="1:13" s="316" customFormat="1" ht="24.75" customHeight="1">
      <c r="B11" s="319" t="s">
        <v>243</v>
      </c>
      <c r="C11" s="320">
        <v>0.99999999999999989</v>
      </c>
      <c r="D11" s="321">
        <v>1979677</v>
      </c>
      <c r="E11" s="321">
        <v>1934949</v>
      </c>
      <c r="F11" s="321">
        <v>44728</v>
      </c>
      <c r="G11" s="320">
        <v>2.3115854733122165E-2</v>
      </c>
      <c r="H11" s="370"/>
      <c r="L11" s="317"/>
    </row>
    <row r="12" spans="1:13">
      <c r="A12" s="311"/>
      <c r="B12" s="311" t="s">
        <v>99</v>
      </c>
      <c r="C12" s="425">
        <v>0.89670436136804132</v>
      </c>
      <c r="D12" s="323">
        <v>1775185</v>
      </c>
      <c r="E12" s="323">
        <v>1734092</v>
      </c>
      <c r="F12" s="323">
        <v>41093</v>
      </c>
      <c r="G12" s="312">
        <v>2.3697127949382155E-2</v>
      </c>
      <c r="L12" s="310"/>
    </row>
    <row r="13" spans="1:13">
      <c r="A13" s="311"/>
      <c r="B13" s="311" t="s">
        <v>100</v>
      </c>
      <c r="C13" s="425">
        <v>7.6651393131303744E-2</v>
      </c>
      <c r="D13" s="323">
        <v>151745</v>
      </c>
      <c r="E13" s="323">
        <v>149069</v>
      </c>
      <c r="F13" s="323">
        <v>2676</v>
      </c>
      <c r="G13" s="312">
        <v>1.7951418470641113E-2</v>
      </c>
      <c r="I13" s="311"/>
      <c r="L13" s="310"/>
    </row>
    <row r="14" spans="1:13">
      <c r="A14" s="311"/>
      <c r="B14" s="311" t="s">
        <v>31</v>
      </c>
      <c r="C14" s="425">
        <v>6.2995124962304458E-3</v>
      </c>
      <c r="D14" s="323">
        <v>12471</v>
      </c>
      <c r="E14" s="323">
        <v>12688</v>
      </c>
      <c r="F14" s="323">
        <v>-217</v>
      </c>
      <c r="G14" s="312">
        <v>-1.7102774274905422E-2</v>
      </c>
      <c r="I14" s="314"/>
      <c r="J14" s="315"/>
      <c r="L14" s="310"/>
    </row>
    <row r="15" spans="1:13">
      <c r="A15" s="311"/>
      <c r="B15" s="311" t="s">
        <v>241</v>
      </c>
      <c r="C15" s="425">
        <v>3.773342823096899E-4</v>
      </c>
      <c r="D15" s="323">
        <v>747</v>
      </c>
      <c r="E15" s="323">
        <v>569</v>
      </c>
      <c r="F15" s="323">
        <v>178</v>
      </c>
      <c r="G15" s="312">
        <v>0.31282952548330406</v>
      </c>
      <c r="L15" s="310"/>
    </row>
    <row r="16" spans="1:13">
      <c r="A16" s="311"/>
      <c r="B16" s="311" t="s">
        <v>242</v>
      </c>
      <c r="C16" s="425">
        <v>1.9967398722114768E-2</v>
      </c>
      <c r="D16" s="323">
        <v>39529</v>
      </c>
      <c r="E16" s="323">
        <v>38531</v>
      </c>
      <c r="F16" s="323">
        <v>998</v>
      </c>
      <c r="G16" s="312">
        <v>2.59012223923594E-2</v>
      </c>
      <c r="L16" s="310"/>
    </row>
    <row r="17" spans="1:12" ht="7.5" customHeight="1">
      <c r="A17" s="311"/>
      <c r="B17" s="311"/>
      <c r="C17" s="312"/>
      <c r="D17" s="311"/>
      <c r="E17" s="311"/>
      <c r="F17" s="313"/>
      <c r="G17" s="312"/>
      <c r="L17" s="310"/>
    </row>
    <row r="18" spans="1:12">
      <c r="B18" s="454" t="s">
        <v>90</v>
      </c>
      <c r="C18" s="454"/>
      <c r="D18" s="454"/>
      <c r="E18" s="454"/>
      <c r="F18" s="454"/>
      <c r="G18" s="454"/>
    </row>
  </sheetData>
  <mergeCells count="2">
    <mergeCell ref="B18:E18"/>
    <mergeCell ref="F18:G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3:Q10"/>
  <sheetViews>
    <sheetView showGridLines="0" zoomScale="115" zoomScaleNormal="115" workbookViewId="0">
      <selection activeCell="B4" sqref="B4"/>
    </sheetView>
  </sheetViews>
  <sheetFormatPr baseColWidth="10" defaultColWidth="10" defaultRowHeight="12.75"/>
  <cols>
    <col min="1" max="1" width="2.7109375" style="93" customWidth="1"/>
    <col min="2" max="2" width="26.42578125" style="93" customWidth="1"/>
    <col min="3" max="4" width="10.28515625" style="93" customWidth="1"/>
    <col min="5" max="5" width="0.7109375" style="93" customWidth="1"/>
    <col min="6" max="7" width="10.28515625" style="93" customWidth="1"/>
    <col min="8" max="8" width="0.7109375" style="93" customWidth="1"/>
    <col min="9" max="10" width="10.28515625" style="93" customWidth="1"/>
    <col min="11" max="11" width="0.7109375" style="93" customWidth="1"/>
    <col min="12" max="12" width="10.28515625" style="93" customWidth="1"/>
    <col min="13" max="13" width="11.5703125" style="93" customWidth="1"/>
    <col min="14" max="14" width="4" style="93" customWidth="1"/>
    <col min="15" max="15" width="7.140625" style="93" customWidth="1"/>
    <col min="16" max="16" width="7.5703125" style="93" bestFit="1" customWidth="1"/>
    <col min="17" max="17" width="8.28515625" style="93" bestFit="1" customWidth="1"/>
    <col min="18" max="18" width="4" style="93" customWidth="1"/>
    <col min="19" max="19" width="8.7109375" style="93" customWidth="1"/>
    <col min="20" max="20" width="10.28515625" style="93" customWidth="1"/>
    <col min="21" max="21" width="7.5703125" style="93" customWidth="1"/>
    <col min="22" max="245" width="4" style="93" customWidth="1"/>
    <col min="246" max="246" width="2.7109375" style="93" customWidth="1"/>
    <col min="247" max="247" width="28.5703125" style="93" customWidth="1"/>
    <col min="248" max="255" width="10.28515625" style="93" customWidth="1"/>
    <col min="256" max="16384" width="10" style="93"/>
  </cols>
  <sheetData>
    <row r="3" spans="2:17">
      <c r="B3" s="372"/>
      <c r="C3" s="430" t="s">
        <v>84</v>
      </c>
      <c r="D3" s="430"/>
      <c r="E3" s="372"/>
      <c r="F3" s="430" t="s">
        <v>86</v>
      </c>
      <c r="G3" s="430"/>
      <c r="H3" s="372"/>
      <c r="I3" s="430" t="s">
        <v>87</v>
      </c>
      <c r="J3" s="430"/>
      <c r="K3" s="372"/>
      <c r="L3" s="430" t="s">
        <v>88</v>
      </c>
      <c r="M3" s="430"/>
    </row>
    <row r="4" spans="2:17">
      <c r="B4" s="372" t="s">
        <v>270</v>
      </c>
      <c r="C4" s="431" t="s">
        <v>82</v>
      </c>
      <c r="D4" s="431"/>
      <c r="E4" s="372"/>
      <c r="F4" s="431" t="s">
        <v>81</v>
      </c>
      <c r="G4" s="431"/>
      <c r="H4" s="372"/>
      <c r="I4" s="431" t="s">
        <v>89</v>
      </c>
      <c r="J4" s="431"/>
      <c r="K4" s="372"/>
      <c r="L4" s="373"/>
      <c r="M4" s="373"/>
    </row>
    <row r="5" spans="2:17" ht="10.5" customHeight="1">
      <c r="B5" s="372"/>
      <c r="C5" s="374" t="str">
        <f>+'Generation Business'!$D$5</f>
        <v>1Q 2020</v>
      </c>
      <c r="D5" s="374" t="str">
        <f>+'Generation Business'!$E$5</f>
        <v>1Q 2019</v>
      </c>
      <c r="E5" s="247"/>
      <c r="F5" s="374" t="str">
        <f>+'Generation Business'!$D$5</f>
        <v>1Q 2020</v>
      </c>
      <c r="G5" s="374" t="str">
        <f>+'Generation Business'!$E$5</f>
        <v>1Q 2019</v>
      </c>
      <c r="H5" s="247"/>
      <c r="I5" s="374" t="str">
        <f>+'Generation Business'!$D$5</f>
        <v>1Q 2020</v>
      </c>
      <c r="J5" s="374" t="str">
        <f>+'Generation Business'!$E$5</f>
        <v>1Q 2019</v>
      </c>
      <c r="K5" s="247"/>
      <c r="L5" s="374" t="str">
        <f>+'Generation Business'!$D$5</f>
        <v>1Q 2020</v>
      </c>
      <c r="M5" s="374" t="str">
        <f>+'Generation Business'!$E$5</f>
        <v>1Q 2019</v>
      </c>
    </row>
    <row r="6" spans="2:17" s="96" customFormat="1" ht="26.25" customHeight="1">
      <c r="B6" s="97" t="s">
        <v>226</v>
      </c>
      <c r="C6" s="155">
        <v>4317.1088640002308</v>
      </c>
      <c r="D6" s="155">
        <v>4244.132809372426</v>
      </c>
      <c r="E6" s="155"/>
      <c r="F6" s="408">
        <v>5.2499999999999998E-2</v>
      </c>
      <c r="G6" s="408">
        <v>4.8300000000000003E-2</v>
      </c>
      <c r="H6" s="156"/>
      <c r="I6" s="155">
        <v>1979.6769999999999</v>
      </c>
      <c r="J6" s="155">
        <v>1934.9490000000001</v>
      </c>
      <c r="K6" s="155"/>
      <c r="L6" s="155">
        <v>2632.5492021276596</v>
      </c>
      <c r="M6" s="155">
        <v>2780.0991379310344</v>
      </c>
      <c r="O6" s="392"/>
      <c r="Q6" s="393"/>
    </row>
    <row r="7" spans="2:17" s="94" customFormat="1">
      <c r="B7" s="178" t="s">
        <v>28</v>
      </c>
      <c r="C7" s="179">
        <v>4317.1088640002308</v>
      </c>
      <c r="D7" s="179">
        <v>4244.132809372426</v>
      </c>
      <c r="E7" s="179"/>
      <c r="F7" s="409">
        <v>5.2499999999999998E-2</v>
      </c>
      <c r="G7" s="409">
        <v>4.8300000000000003E-2</v>
      </c>
      <c r="H7" s="180"/>
      <c r="I7" s="179">
        <v>1979.6769999999999</v>
      </c>
      <c r="J7" s="179">
        <v>1934.9490000000001</v>
      </c>
      <c r="K7" s="179"/>
      <c r="L7" s="179">
        <v>2632.5492021276596</v>
      </c>
      <c r="M7" s="179">
        <v>2780.0991379310344</v>
      </c>
      <c r="O7" s="392"/>
    </row>
    <row r="8" spans="2:17">
      <c r="B8" s="95" t="s">
        <v>90</v>
      </c>
      <c r="C8" s="95"/>
      <c r="D8" s="95"/>
      <c r="E8" s="95"/>
      <c r="F8" s="384"/>
      <c r="G8" s="384"/>
      <c r="H8" s="95"/>
      <c r="I8" s="95"/>
      <c r="J8" s="95"/>
      <c r="K8" s="95"/>
      <c r="L8" s="95"/>
      <c r="M8" s="95"/>
    </row>
    <row r="9" spans="2:17">
      <c r="B9" s="109"/>
      <c r="C9" s="95"/>
      <c r="D9" s="95"/>
      <c r="E9" s="95"/>
      <c r="F9" s="110"/>
      <c r="G9" s="95"/>
      <c r="H9" s="95"/>
    </row>
    <row r="10" spans="2:17" ht="13.5" customHeight="1">
      <c r="B10" s="109"/>
      <c r="C10" s="95"/>
      <c r="D10" s="95"/>
      <c r="E10" s="95"/>
      <c r="F10" s="110"/>
      <c r="G10" s="95"/>
      <c r="H10" s="95"/>
    </row>
  </sheetData>
  <mergeCells count="7">
    <mergeCell ref="L3:M3"/>
    <mergeCell ref="C4:D4"/>
    <mergeCell ref="F4:G4"/>
    <mergeCell ref="I4:J4"/>
    <mergeCell ref="C3:D3"/>
    <mergeCell ref="F3:G3"/>
    <mergeCell ref="I3:J3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3:M35"/>
  <sheetViews>
    <sheetView showGridLines="0" zoomScaleNormal="100" workbookViewId="0">
      <selection activeCell="B5" sqref="B5:I5"/>
    </sheetView>
  </sheetViews>
  <sheetFormatPr baseColWidth="10" defaultColWidth="9.140625" defaultRowHeight="12.75"/>
  <cols>
    <col min="1" max="1" width="9.140625" style="7"/>
    <col min="2" max="2" width="39.7109375" style="43" customWidth="1"/>
    <col min="3" max="3" width="8.42578125" style="43" bestFit="1" customWidth="1"/>
    <col min="4" max="4" width="8.7109375" style="43" bestFit="1" customWidth="1"/>
    <col min="5" max="5" width="1.28515625" style="43" customWidth="1"/>
    <col min="6" max="7" width="8.85546875" style="43" customWidth="1"/>
    <col min="8" max="9" width="9.85546875" style="43" customWidth="1"/>
    <col min="10" max="10" width="12.5703125" style="43" customWidth="1"/>
    <col min="11" max="13" width="11.42578125" style="43" customWidth="1"/>
    <col min="14" max="16384" width="9.140625" style="7"/>
  </cols>
  <sheetData>
    <row r="3" spans="2:13">
      <c r="B3" s="113"/>
      <c r="C3" s="113"/>
      <c r="D3" s="113"/>
      <c r="E3" s="113"/>
      <c r="F3" s="113"/>
      <c r="G3" s="113"/>
      <c r="H3" s="113"/>
      <c r="I3" s="113"/>
    </row>
    <row r="4" spans="2:13">
      <c r="B4" s="113"/>
      <c r="C4" s="113"/>
      <c r="D4" s="113"/>
      <c r="E4" s="113"/>
      <c r="F4" s="113"/>
      <c r="G4" s="113"/>
      <c r="H4" s="113"/>
      <c r="I4" s="113"/>
    </row>
    <row r="5" spans="2:13">
      <c r="B5" s="432" t="s">
        <v>91</v>
      </c>
      <c r="C5" s="432"/>
      <c r="D5" s="432"/>
      <c r="E5" s="432"/>
      <c r="F5" s="432"/>
      <c r="G5" s="432"/>
      <c r="H5" s="432"/>
      <c r="I5" s="432"/>
    </row>
    <row r="6" spans="2:13">
      <c r="B6" s="432" t="s">
        <v>92</v>
      </c>
      <c r="C6" s="432"/>
      <c r="D6" s="432"/>
      <c r="E6" s="432"/>
      <c r="F6" s="432"/>
      <c r="G6" s="432"/>
      <c r="H6" s="432"/>
      <c r="I6" s="432"/>
    </row>
    <row r="7" spans="2:13">
      <c r="B7" s="433" t="s">
        <v>93</v>
      </c>
      <c r="C7" s="433"/>
      <c r="D7" s="433"/>
      <c r="E7" s="433"/>
      <c r="F7" s="433"/>
      <c r="G7" s="433"/>
      <c r="H7" s="433"/>
      <c r="I7" s="433"/>
    </row>
    <row r="8" spans="2:13" ht="5.25" customHeight="1">
      <c r="B8" s="114"/>
      <c r="C8" s="114"/>
      <c r="D8" s="114"/>
      <c r="E8" s="114"/>
      <c r="F8" s="114"/>
      <c r="G8" s="114"/>
      <c r="H8" s="114"/>
      <c r="I8" s="114"/>
    </row>
    <row r="9" spans="2:13" ht="25.5" customHeight="1">
      <c r="B9" s="436" t="s">
        <v>269</v>
      </c>
      <c r="C9" s="434" t="s">
        <v>268</v>
      </c>
      <c r="D9" s="434"/>
      <c r="E9" s="181"/>
      <c r="F9" s="435" t="s">
        <v>197</v>
      </c>
      <c r="G9" s="435"/>
      <c r="H9" s="434" t="s">
        <v>28</v>
      </c>
      <c r="I9" s="434"/>
      <c r="J9" s="394"/>
      <c r="K9" s="394"/>
      <c r="L9" s="394"/>
      <c r="M9" s="394"/>
    </row>
    <row r="10" spans="2:13">
      <c r="B10" s="436"/>
      <c r="C10" s="374" t="str">
        <f>+'Generation Business'!$D$5</f>
        <v>1Q 2020</v>
      </c>
      <c r="D10" s="374" t="str">
        <f>+'Generation Business'!$E$5</f>
        <v>1Q 2019</v>
      </c>
      <c r="E10" s="182"/>
      <c r="F10" s="374" t="str">
        <f>+'Generation Business'!$D$5</f>
        <v>1Q 2020</v>
      </c>
      <c r="G10" s="374" t="str">
        <f>+'Generation Business'!$E$5</f>
        <v>1Q 2019</v>
      </c>
      <c r="H10" s="374" t="str">
        <f>+'Generation Business'!$D$5</f>
        <v>1Q 2020</v>
      </c>
      <c r="I10" s="374" t="str">
        <f>+'Generation Business'!$E$5</f>
        <v>1Q 2019</v>
      </c>
    </row>
    <row r="11" spans="2:13" ht="6.75" customHeight="1">
      <c r="B11" s="116"/>
      <c r="C11" s="143"/>
      <c r="D11" s="143"/>
      <c r="E11" s="143"/>
      <c r="F11" s="143"/>
      <c r="G11" s="143"/>
      <c r="H11" s="143"/>
      <c r="I11" s="143"/>
      <c r="J11" s="48"/>
      <c r="K11" s="48"/>
      <c r="L11" s="48"/>
      <c r="M11" s="48"/>
    </row>
    <row r="12" spans="2:13" ht="13.5" thickBot="1">
      <c r="B12" s="117" t="s">
        <v>91</v>
      </c>
      <c r="C12" s="144"/>
      <c r="D12" s="144"/>
      <c r="E12" s="143"/>
      <c r="F12" s="144"/>
      <c r="G12" s="144"/>
      <c r="H12" s="144"/>
      <c r="I12" s="144"/>
      <c r="J12" s="76"/>
      <c r="K12" s="76"/>
    </row>
    <row r="13" spans="2:13" ht="12">
      <c r="B13" s="118"/>
      <c r="C13" s="145"/>
      <c r="D13" s="145"/>
      <c r="E13" s="143"/>
      <c r="F13" s="145"/>
      <c r="G13" s="145"/>
      <c r="H13" s="145"/>
      <c r="I13" s="145"/>
      <c r="J13" s="395"/>
      <c r="K13" s="395"/>
      <c r="L13" s="395"/>
      <c r="M13" s="395"/>
    </row>
    <row r="14" spans="2:13" ht="13.5" thickBot="1">
      <c r="B14" s="117" t="s">
        <v>94</v>
      </c>
      <c r="C14" s="146">
        <v>380402</v>
      </c>
      <c r="D14" s="146">
        <v>365076</v>
      </c>
      <c r="E14" s="146"/>
      <c r="F14" s="357">
        <v>-101750</v>
      </c>
      <c r="G14" s="357">
        <v>-85994</v>
      </c>
      <c r="H14" s="357">
        <v>278652</v>
      </c>
      <c r="I14" s="357">
        <v>279082</v>
      </c>
      <c r="K14" s="396"/>
    </row>
    <row r="15" spans="2:13">
      <c r="B15" s="119" t="s">
        <v>95</v>
      </c>
      <c r="C15" s="145">
        <v>216575</v>
      </c>
      <c r="D15" s="145">
        <v>243215</v>
      </c>
      <c r="E15" s="143"/>
      <c r="F15" s="358">
        <v>-94928</v>
      </c>
      <c r="G15" s="358">
        <v>-84701</v>
      </c>
      <c r="H15" s="358">
        <v>121647</v>
      </c>
      <c r="I15" s="358">
        <v>158514</v>
      </c>
      <c r="K15" s="396"/>
      <c r="L15" s="76"/>
    </row>
    <row r="16" spans="2:13">
      <c r="B16" s="120" t="s">
        <v>96</v>
      </c>
      <c r="C16" s="121">
        <v>160993</v>
      </c>
      <c r="D16" s="121">
        <v>113511</v>
      </c>
      <c r="E16" s="143"/>
      <c r="F16" s="359">
        <v>-6822</v>
      </c>
      <c r="G16" s="359">
        <v>0</v>
      </c>
      <c r="H16" s="359">
        <v>154171</v>
      </c>
      <c r="I16" s="359">
        <v>113511</v>
      </c>
      <c r="K16" s="396"/>
      <c r="L16" s="76"/>
    </row>
    <row r="17" spans="2:13" ht="13.5" thickBot="1">
      <c r="B17" s="120" t="s">
        <v>97</v>
      </c>
      <c r="C17" s="121">
        <v>2834</v>
      </c>
      <c r="D17" s="121">
        <v>8350</v>
      </c>
      <c r="E17" s="143"/>
      <c r="F17" s="359">
        <v>0</v>
      </c>
      <c r="G17" s="359">
        <v>-1293</v>
      </c>
      <c r="H17" s="359">
        <v>2834</v>
      </c>
      <c r="I17" s="359">
        <v>7057</v>
      </c>
      <c r="K17" s="396"/>
      <c r="L17" s="76"/>
    </row>
    <row r="18" spans="2:13" ht="13.5" hidden="1" thickBot="1">
      <c r="B18" s="122"/>
      <c r="C18" s="144"/>
      <c r="D18" s="144"/>
      <c r="E18" s="143"/>
      <c r="F18" s="144">
        <v>0</v>
      </c>
      <c r="G18" s="144">
        <v>0</v>
      </c>
      <c r="H18" s="145">
        <v>0</v>
      </c>
      <c r="I18" s="144">
        <v>0</v>
      </c>
      <c r="J18" s="396"/>
      <c r="K18" s="396"/>
    </row>
    <row r="19" spans="2:13" thickBot="1">
      <c r="B19" s="123"/>
      <c r="C19" s="147"/>
      <c r="D19" s="148"/>
      <c r="E19" s="143"/>
      <c r="F19" s="147"/>
      <c r="G19" s="148"/>
      <c r="H19" s="147"/>
      <c r="I19" s="148"/>
      <c r="J19" s="395"/>
      <c r="K19" s="395"/>
      <c r="L19" s="395"/>
      <c r="M19" s="395"/>
    </row>
    <row r="20" spans="2:13" ht="13.5" thickBot="1">
      <c r="B20" s="117" t="s">
        <v>98</v>
      </c>
      <c r="C20" s="146">
        <v>336864</v>
      </c>
      <c r="D20" s="146">
        <v>306626</v>
      </c>
      <c r="E20" s="146"/>
      <c r="F20" s="146">
        <v>-296</v>
      </c>
      <c r="G20" s="146">
        <v>-1061</v>
      </c>
      <c r="H20" s="146">
        <v>336568</v>
      </c>
      <c r="I20" s="146">
        <v>305565</v>
      </c>
      <c r="J20" s="396"/>
      <c r="K20" s="396"/>
    </row>
    <row r="21" spans="2:13">
      <c r="B21" s="119" t="s">
        <v>99</v>
      </c>
      <c r="C21" s="145">
        <v>135540</v>
      </c>
      <c r="D21" s="145">
        <v>116719</v>
      </c>
      <c r="E21" s="143"/>
      <c r="F21" s="145">
        <v>0</v>
      </c>
      <c r="G21" s="145">
        <v>0</v>
      </c>
      <c r="H21" s="145">
        <v>135540</v>
      </c>
      <c r="I21" s="145">
        <v>116719</v>
      </c>
      <c r="J21" s="396"/>
      <c r="K21" s="396"/>
      <c r="L21" s="76"/>
    </row>
    <row r="22" spans="2:13">
      <c r="B22" s="120" t="s">
        <v>100</v>
      </c>
      <c r="C22" s="121">
        <v>119496</v>
      </c>
      <c r="D22" s="121">
        <v>104131</v>
      </c>
      <c r="E22" s="143"/>
      <c r="F22" s="121">
        <v>0</v>
      </c>
      <c r="G22" s="121">
        <v>0</v>
      </c>
      <c r="H22" s="121">
        <v>119496</v>
      </c>
      <c r="I22" s="121">
        <v>104131</v>
      </c>
      <c r="J22" s="396"/>
      <c r="K22" s="396"/>
      <c r="L22" s="76"/>
    </row>
    <row r="23" spans="2:13">
      <c r="B23" s="120" t="s">
        <v>31</v>
      </c>
      <c r="C23" s="121">
        <v>46923</v>
      </c>
      <c r="D23" s="121">
        <v>52107</v>
      </c>
      <c r="E23" s="143"/>
      <c r="F23" s="121">
        <v>0</v>
      </c>
      <c r="G23" s="121">
        <v>0</v>
      </c>
      <c r="H23" s="121">
        <v>46923</v>
      </c>
      <c r="I23" s="121">
        <v>52107</v>
      </c>
      <c r="J23" s="396"/>
      <c r="K23" s="396"/>
      <c r="L23" s="76"/>
    </row>
    <row r="24" spans="2:13" ht="13.5" thickBot="1">
      <c r="B24" s="122" t="s">
        <v>101</v>
      </c>
      <c r="C24" s="144">
        <v>34905</v>
      </c>
      <c r="D24" s="144">
        <v>33669</v>
      </c>
      <c r="E24" s="143"/>
      <c r="F24" s="144">
        <v>-296</v>
      </c>
      <c r="G24" s="144">
        <v>-1061</v>
      </c>
      <c r="H24" s="144">
        <v>34609</v>
      </c>
      <c r="I24" s="144">
        <v>32608</v>
      </c>
      <c r="J24" s="396"/>
      <c r="K24" s="396"/>
      <c r="L24" s="76"/>
    </row>
    <row r="25" spans="2:13" ht="13.5" thickBot="1">
      <c r="B25" s="124" t="s">
        <v>102</v>
      </c>
      <c r="C25" s="144">
        <v>-102046</v>
      </c>
      <c r="D25" s="144">
        <v>-87055</v>
      </c>
      <c r="E25" s="143"/>
      <c r="F25" s="144">
        <v>0</v>
      </c>
      <c r="G25" s="144">
        <v>0</v>
      </c>
      <c r="H25" s="144">
        <v>0</v>
      </c>
      <c r="I25" s="144">
        <v>0</v>
      </c>
      <c r="J25" s="396"/>
      <c r="K25" s="396"/>
    </row>
    <row r="26" spans="2:13" ht="7.5" customHeight="1" thickBot="1">
      <c r="B26" s="125"/>
      <c r="C26" s="149"/>
      <c r="D26" s="149"/>
      <c r="E26" s="143"/>
      <c r="F26" s="149"/>
      <c r="G26" s="149"/>
      <c r="H26" s="149"/>
      <c r="I26" s="149"/>
      <c r="J26" s="48"/>
      <c r="K26" s="48"/>
      <c r="L26" s="48"/>
      <c r="M26" s="48"/>
    </row>
    <row r="27" spans="2:13" ht="13.5" thickBot="1">
      <c r="B27" s="347" t="s">
        <v>103</v>
      </c>
      <c r="C27" s="348">
        <v>615220</v>
      </c>
      <c r="D27" s="348">
        <v>584647</v>
      </c>
      <c r="E27" s="348"/>
      <c r="F27" s="349">
        <v>-102046</v>
      </c>
      <c r="G27" s="349">
        <v>-87055</v>
      </c>
      <c r="H27" s="348">
        <v>615220</v>
      </c>
      <c r="I27" s="348">
        <v>584647</v>
      </c>
      <c r="J27" s="396"/>
      <c r="K27" s="396"/>
    </row>
    <row r="28" spans="2:13" ht="6" customHeight="1">
      <c r="B28" s="115"/>
      <c r="C28" s="115"/>
      <c r="D28" s="115"/>
      <c r="E28" s="143"/>
      <c r="F28" s="115"/>
      <c r="G28" s="115"/>
      <c r="H28" s="115"/>
      <c r="I28" s="115"/>
    </row>
    <row r="29" spans="2:13">
      <c r="B29" s="183" t="s">
        <v>247</v>
      </c>
      <c r="C29" s="184">
        <v>30573</v>
      </c>
      <c r="D29" s="275">
        <v>5.2293093097202245E-2</v>
      </c>
      <c r="E29" s="184"/>
      <c r="F29" s="184">
        <v>0</v>
      </c>
      <c r="G29" s="184">
        <v>0</v>
      </c>
      <c r="H29" s="184">
        <v>30573</v>
      </c>
      <c r="I29" s="275">
        <v>5.2293093097202245E-2</v>
      </c>
    </row>
    <row r="30" spans="2:13" ht="14.25">
      <c r="B30" s="112"/>
      <c r="C30" s="112"/>
      <c r="D30" s="112"/>
      <c r="E30" s="46"/>
      <c r="F30" s="112"/>
      <c r="G30" s="112"/>
      <c r="H30" s="112"/>
      <c r="I30" s="112"/>
    </row>
    <row r="31" spans="2:13" ht="14.25">
      <c r="C31" s="76"/>
      <c r="D31" s="76"/>
      <c r="E31" s="46"/>
    </row>
    <row r="32" spans="2:13" ht="14.25">
      <c r="E32" s="46"/>
    </row>
    <row r="33" spans="3:5" ht="14.25">
      <c r="C33" s="76"/>
      <c r="D33" s="76"/>
      <c r="E33" s="46"/>
    </row>
    <row r="34" spans="3:5" ht="14.25">
      <c r="E34" s="46"/>
    </row>
    <row r="35" spans="3:5" ht="14.25">
      <c r="E35" s="46"/>
    </row>
  </sheetData>
  <mergeCells count="7">
    <mergeCell ref="B5:I5"/>
    <mergeCell ref="B6:I6"/>
    <mergeCell ref="B7:I7"/>
    <mergeCell ref="H9:I9"/>
    <mergeCell ref="C9:D9"/>
    <mergeCell ref="F9:G9"/>
    <mergeCell ref="B9:B10"/>
  </mergeCells>
  <pageMargins left="0.75" right="0.75" top="1" bottom="1" header="0.5" footer="0.5"/>
  <pageSetup paperSize="9" orientation="portrait" r:id="rId1"/>
  <headerFooter alignWithMargins="0"/>
  <ignoredErrors>
    <ignoredError sqref="G10:H1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78"/>
  <sheetViews>
    <sheetView showGridLines="0" zoomScaleNormal="100" workbookViewId="0">
      <selection activeCell="B3" sqref="B3"/>
    </sheetView>
  </sheetViews>
  <sheetFormatPr baseColWidth="10" defaultColWidth="7.28515625" defaultRowHeight="12.75" outlineLevelRow="1"/>
  <cols>
    <col min="1" max="1" width="7.85546875" style="43" customWidth="1"/>
    <col min="2" max="2" width="56.5703125" style="43" customWidth="1"/>
    <col min="3" max="5" width="14.28515625" style="44" customWidth="1"/>
    <col min="6" max="6" width="14.28515625" style="43" customWidth="1"/>
    <col min="7" max="7" width="1.28515625" style="351" customWidth="1"/>
    <col min="8" max="8" width="9.85546875" style="43" customWidth="1"/>
    <col min="9" max="9" width="3.42578125" style="43" customWidth="1"/>
    <col min="10" max="10" width="15" style="43" customWidth="1"/>
    <col min="11" max="11" width="14" style="43" customWidth="1"/>
    <col min="12" max="16384" width="7.28515625" style="43"/>
  </cols>
  <sheetData>
    <row r="1" spans="1:11">
      <c r="A1" s="98"/>
      <c r="B1" s="44"/>
      <c r="E1" s="43"/>
      <c r="I1" s="45"/>
    </row>
    <row r="2" spans="1:11">
      <c r="C2" s="43"/>
      <c r="D2" s="43"/>
      <c r="E2" s="43"/>
    </row>
    <row r="3" spans="1:11" s="46" customFormat="1" ht="28.5" customHeight="1">
      <c r="B3" s="185" t="s">
        <v>104</v>
      </c>
      <c r="C3" s="336" t="str">
        <f>+'Generation Business'!$D$5</f>
        <v>1Q 2020</v>
      </c>
      <c r="D3" s="336" t="str">
        <f>+'Generation Business'!$E$5</f>
        <v>1Q 2019</v>
      </c>
      <c r="E3" s="337" t="s">
        <v>105</v>
      </c>
      <c r="F3" s="337" t="s">
        <v>106</v>
      </c>
      <c r="G3" s="47"/>
    </row>
    <row r="4" spans="1:11" s="48" customFormat="1" ht="3" customHeight="1">
      <c r="B4" s="49"/>
      <c r="C4" s="50"/>
      <c r="D4" s="51"/>
      <c r="E4" s="51"/>
      <c r="F4" s="52"/>
      <c r="G4" s="352"/>
    </row>
    <row r="5" spans="1:11">
      <c r="B5" s="344" t="s">
        <v>107</v>
      </c>
      <c r="C5" s="345">
        <v>649933.67099999997</v>
      </c>
      <c r="D5" s="345">
        <v>782407.44099999999</v>
      </c>
      <c r="E5" s="345">
        <v>-132473.77000000002</v>
      </c>
      <c r="F5" s="346">
        <v>-0.16930000000000001</v>
      </c>
      <c r="G5" s="353"/>
      <c r="I5" s="53"/>
      <c r="K5" s="48"/>
    </row>
    <row r="6" spans="1:11" ht="14.25">
      <c r="B6" s="54" t="s">
        <v>108</v>
      </c>
      <c r="C6" s="162">
        <v>648186.77099999995</v>
      </c>
      <c r="D6" s="162">
        <v>655758.18700000003</v>
      </c>
      <c r="E6" s="276">
        <v>-7571.4160000000848</v>
      </c>
      <c r="F6" s="277">
        <v>-1.15E-2</v>
      </c>
      <c r="I6" s="53"/>
      <c r="K6" s="46"/>
    </row>
    <row r="7" spans="1:11">
      <c r="B7" s="54" t="s">
        <v>109</v>
      </c>
      <c r="C7" s="162">
        <v>1746.9</v>
      </c>
      <c r="D7" s="162">
        <v>126649.254</v>
      </c>
      <c r="E7" s="276">
        <v>-124902.35400000001</v>
      </c>
      <c r="F7" s="277">
        <v>-0.98619999999999997</v>
      </c>
      <c r="I7" s="53"/>
      <c r="K7" s="48"/>
    </row>
    <row r="8" spans="1:11">
      <c r="B8" s="344" t="s">
        <v>110</v>
      </c>
      <c r="C8" s="345">
        <v>-378583.48199999996</v>
      </c>
      <c r="D8" s="345">
        <v>-364951.59299999999</v>
      </c>
      <c r="E8" s="345">
        <v>-13631.888999999966</v>
      </c>
      <c r="F8" s="346">
        <v>3.7400000000000003E-2</v>
      </c>
      <c r="K8" s="48"/>
    </row>
    <row r="9" spans="1:11">
      <c r="B9" s="54" t="s">
        <v>111</v>
      </c>
      <c r="C9" s="162">
        <v>-242137.421</v>
      </c>
      <c r="D9" s="163">
        <v>-189511.886</v>
      </c>
      <c r="E9" s="276">
        <v>-52625.535000000003</v>
      </c>
      <c r="F9" s="277">
        <v>0.2777</v>
      </c>
      <c r="K9" s="48"/>
    </row>
    <row r="10" spans="1:11">
      <c r="B10" s="54" t="s">
        <v>112</v>
      </c>
      <c r="C10" s="162">
        <v>-46897.5</v>
      </c>
      <c r="D10" s="162">
        <v>-66965.410999999993</v>
      </c>
      <c r="E10" s="276">
        <v>20067.910999999993</v>
      </c>
      <c r="F10" s="277">
        <v>-0.29970000000000002</v>
      </c>
      <c r="K10" s="48"/>
    </row>
    <row r="11" spans="1:11" ht="11.25" customHeight="1">
      <c r="B11" s="54" t="s">
        <v>113</v>
      </c>
      <c r="C11" s="162">
        <v>-45015.656000000003</v>
      </c>
      <c r="D11" s="163">
        <v>-52871.851000000002</v>
      </c>
      <c r="E11" s="276">
        <v>7856.1949999999997</v>
      </c>
      <c r="F11" s="277">
        <v>-0.14860000000000001</v>
      </c>
      <c r="K11" s="48"/>
    </row>
    <row r="12" spans="1:11">
      <c r="B12" s="54" t="s">
        <v>114</v>
      </c>
      <c r="C12" s="162">
        <v>-44532.904999999999</v>
      </c>
      <c r="D12" s="163">
        <v>-55602.445</v>
      </c>
      <c r="E12" s="276">
        <v>11069.54</v>
      </c>
      <c r="F12" s="277">
        <v>-0.1991</v>
      </c>
      <c r="K12" s="48"/>
    </row>
    <row r="13" spans="1:11">
      <c r="B13" s="344" t="s">
        <v>115</v>
      </c>
      <c r="C13" s="345">
        <v>271350.18900000001</v>
      </c>
      <c r="D13" s="345">
        <v>417455.848</v>
      </c>
      <c r="E13" s="345">
        <v>-146105.65899999999</v>
      </c>
      <c r="F13" s="346">
        <v>-0.35</v>
      </c>
      <c r="J13" s="55"/>
      <c r="K13" s="48"/>
    </row>
    <row r="14" spans="1:11">
      <c r="B14" s="54" t="s">
        <v>116</v>
      </c>
      <c r="C14" s="162">
        <v>3628.2550000000001</v>
      </c>
      <c r="D14" s="162">
        <v>3188.75</v>
      </c>
      <c r="E14" s="276">
        <v>439.50500000000011</v>
      </c>
      <c r="F14" s="277">
        <v>0.13780000000000001</v>
      </c>
      <c r="K14" s="48"/>
    </row>
    <row r="15" spans="1:11">
      <c r="B15" s="54" t="s">
        <v>117</v>
      </c>
      <c r="C15" s="162">
        <v>-31473.096000000001</v>
      </c>
      <c r="D15" s="162">
        <v>-31160.794000000002</v>
      </c>
      <c r="E15" s="276">
        <v>-312.30199999999968</v>
      </c>
      <c r="F15" s="277">
        <v>0.01</v>
      </c>
      <c r="K15" s="48"/>
    </row>
    <row r="16" spans="1:11">
      <c r="B16" s="54" t="s">
        <v>118</v>
      </c>
      <c r="C16" s="162">
        <v>-48163.163999999997</v>
      </c>
      <c r="D16" s="162">
        <v>-43203.925999999999</v>
      </c>
      <c r="E16" s="276">
        <v>-4959.2379999999976</v>
      </c>
      <c r="F16" s="277">
        <v>0.1148</v>
      </c>
      <c r="K16" s="48"/>
    </row>
    <row r="17" spans="2:11" ht="14.25" customHeight="1">
      <c r="B17" s="344" t="s">
        <v>119</v>
      </c>
      <c r="C17" s="345">
        <v>195342.18400000004</v>
      </c>
      <c r="D17" s="345">
        <v>346279.87800000003</v>
      </c>
      <c r="E17" s="345">
        <v>-150937.69399999999</v>
      </c>
      <c r="F17" s="346">
        <v>-0.43590000000000001</v>
      </c>
      <c r="K17" s="48"/>
    </row>
    <row r="18" spans="2:11">
      <c r="B18" s="54" t="s">
        <v>120</v>
      </c>
      <c r="C18" s="162">
        <v>-61258.228999999999</v>
      </c>
      <c r="D18" s="163">
        <v>-57911.909</v>
      </c>
      <c r="E18" s="276">
        <v>-3346.3199999999997</v>
      </c>
      <c r="F18" s="277">
        <v>5.7799999999999997E-2</v>
      </c>
      <c r="K18" s="48"/>
    </row>
    <row r="19" spans="2:11" hidden="1">
      <c r="B19" s="54" t="s">
        <v>121</v>
      </c>
      <c r="C19" s="162">
        <v>0</v>
      </c>
      <c r="D19" s="163">
        <v>0</v>
      </c>
      <c r="E19" s="276">
        <v>0</v>
      </c>
      <c r="F19" s="278">
        <v>0</v>
      </c>
      <c r="K19" s="48"/>
    </row>
    <row r="20" spans="2:11">
      <c r="B20" s="54" t="s">
        <v>248</v>
      </c>
      <c r="C20" s="162">
        <v>-5155.51</v>
      </c>
      <c r="D20" s="163">
        <v>-1997.8320000000001</v>
      </c>
      <c r="E20" s="276">
        <v>-3157.6779999999999</v>
      </c>
      <c r="F20" s="278">
        <v>1.5806</v>
      </c>
      <c r="K20" s="48"/>
    </row>
    <row r="21" spans="2:11" ht="15.75" customHeight="1">
      <c r="B21" s="405" t="s">
        <v>122</v>
      </c>
      <c r="C21" s="406">
        <v>128928.44500000005</v>
      </c>
      <c r="D21" s="406">
        <v>286370.13700000005</v>
      </c>
      <c r="E21" s="406">
        <v>-157441.69199999998</v>
      </c>
      <c r="F21" s="407">
        <v>-0.54979999999999996</v>
      </c>
      <c r="J21" s="55"/>
      <c r="K21" s="55"/>
    </row>
    <row r="22" spans="2:11" ht="16.5" customHeight="1">
      <c r="B22" s="344" t="s">
        <v>123</v>
      </c>
      <c r="C22" s="345">
        <v>-25887.700999999997</v>
      </c>
      <c r="D22" s="345">
        <v>-30119.177000000003</v>
      </c>
      <c r="E22" s="345">
        <v>4231.476000000006</v>
      </c>
      <c r="F22" s="346">
        <v>-0.14050000000000001</v>
      </c>
      <c r="K22" s="48"/>
    </row>
    <row r="23" spans="2:11">
      <c r="B23" s="54" t="s">
        <v>124</v>
      </c>
      <c r="C23" s="162">
        <v>5917.4189999999999</v>
      </c>
      <c r="D23" s="162">
        <v>4533.1329999999998</v>
      </c>
      <c r="E23" s="276">
        <v>1384.2860000000001</v>
      </c>
      <c r="F23" s="277">
        <v>0.3054</v>
      </c>
      <c r="K23" s="48"/>
    </row>
    <row r="24" spans="2:11">
      <c r="B24" s="56" t="s">
        <v>125</v>
      </c>
      <c r="C24" s="162">
        <v>-39358.608999999997</v>
      </c>
      <c r="D24" s="163">
        <v>-36641.855000000003</v>
      </c>
      <c r="E24" s="276">
        <v>-2716.7539999999935</v>
      </c>
      <c r="F24" s="277">
        <v>7.4099999999999999E-2</v>
      </c>
      <c r="K24" s="48"/>
    </row>
    <row r="25" spans="2:11">
      <c r="B25" s="56" t="s">
        <v>126</v>
      </c>
      <c r="C25" s="162">
        <v>-174.14099999999999</v>
      </c>
      <c r="D25" s="163">
        <v>-782.95299999999997</v>
      </c>
      <c r="E25" s="276">
        <v>608.81200000000001</v>
      </c>
      <c r="F25" s="277">
        <v>-0.77759999999999996</v>
      </c>
      <c r="K25" s="48"/>
    </row>
    <row r="26" spans="2:11">
      <c r="B26" s="56" t="s">
        <v>127</v>
      </c>
      <c r="C26" s="162">
        <v>7727.63</v>
      </c>
      <c r="D26" s="163">
        <v>2772.498</v>
      </c>
      <c r="E26" s="276">
        <v>4955.1319999999996</v>
      </c>
      <c r="F26" s="278">
        <v>1.7871999999999999</v>
      </c>
      <c r="K26" s="48"/>
    </row>
    <row r="27" spans="2:11" ht="14.25" customHeight="1">
      <c r="B27" s="344" t="s">
        <v>128</v>
      </c>
      <c r="C27" s="410">
        <v>-742.4</v>
      </c>
      <c r="D27" s="410">
        <v>184.83600000000001</v>
      </c>
      <c r="E27" s="410">
        <v>-927.23599999999999</v>
      </c>
      <c r="F27" s="411">
        <v>-5.0164999999999997</v>
      </c>
      <c r="K27" s="48"/>
    </row>
    <row r="28" spans="2:11">
      <c r="B28" s="54" t="s">
        <v>272</v>
      </c>
      <c r="C28" s="412">
        <v>0</v>
      </c>
      <c r="D28" s="412">
        <v>109.925</v>
      </c>
      <c r="E28" s="413">
        <v>-109.925</v>
      </c>
      <c r="F28" s="278">
        <v>-1</v>
      </c>
      <c r="K28" s="48"/>
    </row>
    <row r="29" spans="2:11" ht="12.75" hidden="1" customHeight="1" outlineLevel="1">
      <c r="B29" s="54" t="s">
        <v>273</v>
      </c>
      <c r="C29" s="412">
        <v>0</v>
      </c>
      <c r="D29" s="414">
        <v>0</v>
      </c>
      <c r="E29" s="413">
        <v>0</v>
      </c>
      <c r="F29" s="278">
        <v>0</v>
      </c>
      <c r="K29" s="48"/>
    </row>
    <row r="30" spans="2:11" collapsed="1">
      <c r="B30" s="54" t="s">
        <v>130</v>
      </c>
      <c r="C30" s="412">
        <v>-742.4</v>
      </c>
      <c r="D30" s="414">
        <v>74.911000000000001</v>
      </c>
      <c r="E30" s="413">
        <v>-817.31099999999992</v>
      </c>
      <c r="F30" s="278" t="s">
        <v>284</v>
      </c>
      <c r="K30" s="48"/>
    </row>
    <row r="31" spans="2:11" hidden="1">
      <c r="B31" s="54" t="s">
        <v>131</v>
      </c>
      <c r="C31" s="162"/>
      <c r="D31" s="162"/>
      <c r="E31" s="248"/>
      <c r="F31" s="249"/>
      <c r="K31" s="48"/>
    </row>
    <row r="32" spans="2:11" ht="15.75" customHeight="1">
      <c r="B32" s="344" t="s">
        <v>132</v>
      </c>
      <c r="C32" s="345">
        <v>102298.34400000006</v>
      </c>
      <c r="D32" s="345">
        <v>256435.79600000006</v>
      </c>
      <c r="E32" s="345">
        <v>-154137.45199999999</v>
      </c>
      <c r="F32" s="346">
        <v>-0.60109999999999997</v>
      </c>
      <c r="K32" s="48"/>
    </row>
    <row r="33" spans="2:11" ht="16.5" customHeight="1">
      <c r="B33" s="54" t="s">
        <v>133</v>
      </c>
      <c r="C33" s="162">
        <v>-25780.502</v>
      </c>
      <c r="D33" s="163">
        <v>-70221.838000000003</v>
      </c>
      <c r="E33" s="276">
        <v>44441.336000000003</v>
      </c>
      <c r="F33" s="277">
        <v>-0.63290000000000002</v>
      </c>
      <c r="K33" s="48"/>
    </row>
    <row r="34" spans="2:11" ht="12.75" hidden="1" customHeight="1">
      <c r="B34" s="57" t="s">
        <v>59</v>
      </c>
      <c r="C34" s="164"/>
      <c r="D34" s="165"/>
      <c r="E34" s="248"/>
      <c r="F34" s="249"/>
      <c r="K34" s="48"/>
    </row>
    <row r="35" spans="2:11" ht="13.5" customHeight="1">
      <c r="B35" s="344" t="s">
        <v>134</v>
      </c>
      <c r="C35" s="345">
        <v>76517.842000000062</v>
      </c>
      <c r="D35" s="345">
        <v>186213.95800000004</v>
      </c>
      <c r="E35" s="345">
        <v>-109696.11599999998</v>
      </c>
      <c r="F35" s="346">
        <v>-0.58909999999999996</v>
      </c>
      <c r="K35" s="48"/>
    </row>
    <row r="36" spans="2:11" ht="15.75" customHeight="1">
      <c r="B36" s="58" t="s">
        <v>135</v>
      </c>
      <c r="C36" s="166">
        <v>70992.657999999996</v>
      </c>
      <c r="D36" s="166">
        <v>174541.02799999999</v>
      </c>
      <c r="E36" s="276">
        <v>-103548.37</v>
      </c>
      <c r="F36" s="277">
        <v>-0.59330000000000005</v>
      </c>
      <c r="K36" s="48"/>
    </row>
    <row r="37" spans="2:11" ht="15.75" customHeight="1">
      <c r="B37" s="56" t="s">
        <v>136</v>
      </c>
      <c r="C37" s="163">
        <v>5525.1840000000002</v>
      </c>
      <c r="D37" s="163">
        <v>11672.93</v>
      </c>
      <c r="E37" s="276">
        <v>-6147.7460000000001</v>
      </c>
      <c r="F37" s="277">
        <v>-0.52669999999999995</v>
      </c>
      <c r="K37" s="48"/>
    </row>
    <row r="38" spans="2:11" s="62" customFormat="1" ht="3.75" customHeight="1">
      <c r="B38" s="59"/>
      <c r="C38" s="60"/>
      <c r="D38" s="61"/>
      <c r="E38" s="248"/>
      <c r="F38" s="250"/>
      <c r="G38" s="354"/>
    </row>
    <row r="39" spans="2:11" s="62" customFormat="1" ht="18" customHeight="1">
      <c r="B39" s="186" t="s">
        <v>137</v>
      </c>
      <c r="C39" s="187">
        <v>1.0264014988369548</v>
      </c>
      <c r="D39" s="187">
        <v>2.5234887352399582</v>
      </c>
      <c r="E39" s="187">
        <v>-1.4970872364030035</v>
      </c>
      <c r="F39" s="251">
        <v>-0.59330000000000005</v>
      </c>
      <c r="G39" s="354"/>
      <c r="J39" s="63"/>
    </row>
    <row r="40" spans="2:11" s="62" customFormat="1" ht="4.5" customHeight="1">
      <c r="B40" s="64"/>
      <c r="C40" s="65"/>
      <c r="D40" s="66"/>
      <c r="E40" s="66"/>
      <c r="F40" s="67"/>
      <c r="G40" s="354"/>
    </row>
    <row r="41" spans="2:11" s="62" customFormat="1" ht="18" customHeight="1">
      <c r="B41" s="437" t="s">
        <v>285</v>
      </c>
      <c r="C41" s="437"/>
      <c r="D41" s="437"/>
      <c r="E41" s="437"/>
      <c r="F41" s="437"/>
      <c r="G41" s="354"/>
    </row>
    <row r="42" spans="2:11" s="62" customFormat="1" ht="18" customHeight="1">
      <c r="B42" s="64"/>
      <c r="C42" s="68"/>
      <c r="D42" s="69"/>
      <c r="E42" s="66"/>
      <c r="F42" s="70"/>
      <c r="G42" s="354"/>
    </row>
    <row r="43" spans="2:11" s="62" customFormat="1" ht="18" customHeight="1">
      <c r="B43" s="64"/>
      <c r="C43" s="65"/>
      <c r="D43" s="66"/>
      <c r="E43" s="66"/>
      <c r="F43" s="67"/>
      <c r="G43" s="354"/>
    </row>
    <row r="44" spans="2:11" s="62" customFormat="1" ht="18" customHeight="1">
      <c r="B44" s="64"/>
      <c r="C44" s="65"/>
      <c r="D44" s="66"/>
      <c r="E44" s="66"/>
      <c r="F44" s="71"/>
      <c r="G44" s="354"/>
      <c r="J44" s="71"/>
    </row>
    <row r="45" spans="2:11" s="62" customFormat="1" ht="18" customHeight="1">
      <c r="B45" s="64"/>
      <c r="C45" s="65"/>
      <c r="D45" s="66"/>
      <c r="E45" s="66"/>
      <c r="F45" s="67"/>
      <c r="G45" s="354"/>
    </row>
    <row r="46" spans="2:11" s="62" customFormat="1" ht="18" customHeight="1">
      <c r="B46" s="64"/>
      <c r="C46" s="65"/>
      <c r="D46" s="66"/>
      <c r="E46" s="66"/>
      <c r="F46" s="67"/>
      <c r="G46" s="354"/>
    </row>
    <row r="47" spans="2:11" s="48" customFormat="1" ht="6" customHeight="1">
      <c r="F47" s="72"/>
      <c r="G47" s="352"/>
    </row>
    <row r="48" spans="2:11" s="48" customFormat="1" ht="18" hidden="1" customHeight="1">
      <c r="B48" s="73" t="s">
        <v>60</v>
      </c>
      <c r="C48" s="74"/>
      <c r="D48" s="75"/>
      <c r="E48" s="75"/>
      <c r="F48" s="350"/>
      <c r="G48" s="352"/>
    </row>
    <row r="49" spans="3:9" ht="6" customHeight="1"/>
    <row r="50" spans="3:9">
      <c r="C50" s="55"/>
      <c r="D50" s="55"/>
      <c r="E50" s="55"/>
    </row>
    <row r="51" spans="3:9">
      <c r="C51" s="43"/>
      <c r="D51" s="76"/>
      <c r="E51" s="43"/>
      <c r="I51" s="77"/>
    </row>
    <row r="52" spans="3:9">
      <c r="C52" s="55"/>
      <c r="D52" s="78"/>
      <c r="E52" s="43"/>
    </row>
    <row r="53" spans="3:9">
      <c r="C53" s="79"/>
      <c r="D53" s="78"/>
      <c r="E53" s="43"/>
    </row>
    <row r="54" spans="3:9">
      <c r="C54" s="43"/>
      <c r="D54" s="78"/>
      <c r="E54" s="43"/>
    </row>
    <row r="55" spans="3:9">
      <c r="C55" s="43"/>
      <c r="D55" s="78"/>
      <c r="E55" s="43"/>
    </row>
    <row r="56" spans="3:9">
      <c r="C56" s="43"/>
      <c r="D56" s="43"/>
      <c r="E56" s="43"/>
    </row>
    <row r="57" spans="3:9">
      <c r="C57" s="43"/>
      <c r="D57" s="43"/>
      <c r="E57" s="43"/>
    </row>
    <row r="58" spans="3:9">
      <c r="C58" s="43"/>
      <c r="D58" s="43"/>
      <c r="E58" s="43"/>
    </row>
    <row r="59" spans="3:9">
      <c r="C59" s="43"/>
      <c r="D59" s="43"/>
      <c r="E59" s="43"/>
    </row>
    <row r="60" spans="3:9">
      <c r="C60" s="43"/>
      <c r="D60" s="43"/>
      <c r="E60" s="43"/>
    </row>
    <row r="61" spans="3:9">
      <c r="C61" s="43"/>
      <c r="D61" s="43"/>
      <c r="E61" s="43"/>
    </row>
    <row r="62" spans="3:9">
      <c r="C62" s="43"/>
      <c r="D62" s="43"/>
      <c r="E62" s="43"/>
    </row>
    <row r="63" spans="3:9">
      <c r="C63" s="43"/>
      <c r="D63" s="43"/>
      <c r="E63" s="43"/>
    </row>
    <row r="64" spans="3:9">
      <c r="C64" s="43"/>
      <c r="D64" s="43"/>
      <c r="E64" s="43"/>
    </row>
    <row r="65" spans="3:5">
      <c r="C65" s="43"/>
      <c r="D65" s="43"/>
      <c r="E65" s="43"/>
    </row>
    <row r="66" spans="3:5">
      <c r="C66" s="43"/>
      <c r="D66" s="43"/>
      <c r="E66" s="43"/>
    </row>
    <row r="67" spans="3:5">
      <c r="C67" s="43"/>
      <c r="D67" s="43"/>
      <c r="E67" s="43"/>
    </row>
    <row r="68" spans="3:5">
      <c r="C68" s="43"/>
      <c r="D68" s="43"/>
      <c r="E68" s="43"/>
    </row>
    <row r="69" spans="3:5">
      <c r="C69" s="43"/>
      <c r="D69" s="43"/>
      <c r="E69" s="43"/>
    </row>
    <row r="70" spans="3:5">
      <c r="C70" s="43"/>
      <c r="D70" s="43"/>
      <c r="E70" s="43"/>
    </row>
    <row r="71" spans="3:5">
      <c r="C71" s="43"/>
      <c r="D71" s="43"/>
      <c r="E71" s="43"/>
    </row>
    <row r="72" spans="3:5">
      <c r="C72" s="43"/>
      <c r="D72" s="43"/>
      <c r="E72" s="43"/>
    </row>
    <row r="73" spans="3:5">
      <c r="C73" s="43"/>
      <c r="D73" s="43"/>
      <c r="E73" s="43"/>
    </row>
    <row r="74" spans="3:5">
      <c r="C74" s="43"/>
      <c r="D74" s="43"/>
      <c r="E74" s="43"/>
    </row>
    <row r="75" spans="3:5">
      <c r="C75" s="43"/>
      <c r="D75" s="43"/>
      <c r="E75" s="43"/>
    </row>
    <row r="76" spans="3:5">
      <c r="C76" s="43"/>
      <c r="D76" s="43"/>
      <c r="E76" s="43"/>
    </row>
    <row r="77" spans="3:5">
      <c r="C77" s="43"/>
      <c r="D77" s="43"/>
      <c r="E77" s="43"/>
    </row>
    <row r="78" spans="3:5">
      <c r="C78" s="43"/>
      <c r="D78" s="43"/>
      <c r="E78" s="43"/>
    </row>
  </sheetData>
  <mergeCells count="1">
    <mergeCell ref="B41:F41"/>
  </mergeCells>
  <printOptions horizontalCentered="1" verticalCentered="1"/>
  <pageMargins left="0.31496062992125984" right="0.39370078740157483" top="0.39370078740157483" bottom="0.31496062992125984" header="0.31496062992125984" footer="0.27559055118110237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Q93"/>
  <sheetViews>
    <sheetView showGridLines="0" topLeftCell="A55" workbookViewId="0">
      <selection activeCell="B34" sqref="B34"/>
    </sheetView>
  </sheetViews>
  <sheetFormatPr baseColWidth="10" defaultColWidth="9.140625" defaultRowHeight="15"/>
  <cols>
    <col min="1" max="1" width="9.140625" style="3"/>
    <col min="2" max="2" width="47.85546875" style="3" bestFit="1" customWidth="1"/>
    <col min="3" max="3" width="2.140625" style="3" customWidth="1"/>
    <col min="4" max="4" width="19" style="3" bestFit="1" customWidth="1"/>
    <col min="5" max="5" width="9.140625" style="3"/>
    <col min="6" max="6" width="11.140625" style="3" customWidth="1"/>
    <col min="7" max="7" width="51.28515625" style="22" bestFit="1" customWidth="1"/>
    <col min="8" max="8" width="1.140625" style="22" customWidth="1"/>
    <col min="9" max="9" width="15.5703125" style="22" customWidth="1"/>
    <col min="10" max="10" width="0.85546875" style="22" customWidth="1"/>
    <col min="11" max="11" width="13.5703125" style="22" customWidth="1"/>
    <col min="12" max="12" width="15.7109375" style="3" customWidth="1"/>
    <col min="13" max="13" width="12.85546875" style="3" bestFit="1" customWidth="1"/>
    <col min="14" max="15" width="9.140625" style="3"/>
    <col min="16" max="16" width="12.28515625" style="3" customWidth="1"/>
    <col min="17" max="16384" width="9.140625" style="3"/>
  </cols>
  <sheetData>
    <row r="1" spans="2:14">
      <c r="I1" s="82" t="s">
        <v>68</v>
      </c>
      <c r="J1" s="3"/>
      <c r="K1" s="3"/>
    </row>
    <row r="2" spans="2:14">
      <c r="I2" s="3" t="s">
        <v>29</v>
      </c>
      <c r="J2" s="3"/>
      <c r="K2" s="32">
        <v>4442</v>
      </c>
      <c r="L2" s="84"/>
    </row>
    <row r="3" spans="2:14">
      <c r="I3" s="3" t="s">
        <v>30</v>
      </c>
      <c r="J3" s="3"/>
      <c r="K3" s="32">
        <v>5075</v>
      </c>
      <c r="L3" s="84"/>
      <c r="M3" s="32"/>
      <c r="N3" s="84"/>
    </row>
    <row r="4" spans="2:14">
      <c r="I4" s="3" t="s">
        <v>31</v>
      </c>
      <c r="J4" s="3"/>
      <c r="K4" s="32">
        <v>2536</v>
      </c>
      <c r="L4" s="84"/>
      <c r="M4" s="32"/>
      <c r="N4" s="84"/>
    </row>
    <row r="5" spans="2:14">
      <c r="I5" s="3" t="s">
        <v>36</v>
      </c>
      <c r="J5" s="3"/>
      <c r="K5" s="32">
        <f>2671+1200</f>
        <v>3871</v>
      </c>
      <c r="L5" s="84"/>
      <c r="M5" s="32"/>
      <c r="N5" s="84"/>
    </row>
    <row r="6" spans="2:14">
      <c r="I6" s="3"/>
      <c r="K6" s="32">
        <f>SUM(K2:K5)</f>
        <v>15924</v>
      </c>
      <c r="L6" s="85"/>
      <c r="M6" s="32"/>
      <c r="N6" s="85"/>
    </row>
    <row r="8" spans="2:14">
      <c r="I8" s="82" t="s">
        <v>69</v>
      </c>
      <c r="L8" s="32">
        <v>2555</v>
      </c>
    </row>
    <row r="9" spans="2:14">
      <c r="I9" s="3" t="s">
        <v>29</v>
      </c>
      <c r="K9" s="84"/>
      <c r="L9" s="32">
        <v>669</v>
      </c>
      <c r="M9" s="83">
        <f>+K2-L9</f>
        <v>3773</v>
      </c>
    </row>
    <row r="10" spans="2:14">
      <c r="I10" s="3" t="s">
        <v>30</v>
      </c>
      <c r="K10" s="84"/>
      <c r="L10" s="32">
        <v>891</v>
      </c>
      <c r="M10" s="83">
        <f>+K3-L10</f>
        <v>4184</v>
      </c>
    </row>
    <row r="11" spans="2:14">
      <c r="I11" s="3" t="s">
        <v>31</v>
      </c>
      <c r="K11" s="84"/>
      <c r="L11" s="32">
        <v>431</v>
      </c>
      <c r="M11" s="83">
        <f>+K4-L11</f>
        <v>2105</v>
      </c>
    </row>
    <row r="12" spans="2:14">
      <c r="I12" s="3" t="s">
        <v>36</v>
      </c>
      <c r="K12" s="84"/>
      <c r="L12" s="32">
        <v>564</v>
      </c>
      <c r="M12" s="83">
        <f>+K5-L12</f>
        <v>3307</v>
      </c>
    </row>
    <row r="13" spans="2:14">
      <c r="B13" s="3" t="s">
        <v>7</v>
      </c>
      <c r="K13" s="85"/>
      <c r="L13" s="32">
        <f>SUM(L9:L12)</f>
        <v>2555</v>
      </c>
      <c r="M13" s="32">
        <f>SUM(M9:M12)</f>
        <v>13369</v>
      </c>
    </row>
    <row r="14" spans="2:14">
      <c r="B14" s="3" t="s">
        <v>8</v>
      </c>
    </row>
    <row r="15" spans="2:14">
      <c r="I15" s="82"/>
    </row>
    <row r="16" spans="2:14">
      <c r="B16" s="19" t="s">
        <v>78</v>
      </c>
      <c r="C16" s="20"/>
      <c r="D16" s="20"/>
      <c r="I16" s="3"/>
      <c r="M16" s="83"/>
    </row>
    <row r="17" spans="2:14">
      <c r="I17" s="3"/>
      <c r="M17" s="83"/>
    </row>
    <row r="18" spans="2:14" ht="15.75">
      <c r="D18" s="26" t="s">
        <v>21</v>
      </c>
      <c r="I18" s="3"/>
      <c r="M18" s="83"/>
    </row>
    <row r="19" spans="2:14">
      <c r="B19" s="4" t="s">
        <v>2</v>
      </c>
      <c r="I19" s="86"/>
      <c r="J19" s="86"/>
      <c r="K19" s="86"/>
      <c r="L19" s="87"/>
      <c r="M19" s="88"/>
      <c r="N19" s="87"/>
    </row>
    <row r="20" spans="2:14">
      <c r="B20" s="3" t="s">
        <v>35</v>
      </c>
      <c r="D20" s="32">
        <v>19758</v>
      </c>
      <c r="I20" s="82" t="s">
        <v>64</v>
      </c>
      <c r="M20" s="32"/>
    </row>
    <row r="21" spans="2:14" hidden="1">
      <c r="B21" s="3" t="s">
        <v>23</v>
      </c>
      <c r="D21" s="32">
        <v>0</v>
      </c>
    </row>
    <row r="22" spans="2:14" hidden="1">
      <c r="B22" s="3" t="s">
        <v>24</v>
      </c>
      <c r="D22" s="32">
        <v>0</v>
      </c>
    </row>
    <row r="23" spans="2:14" hidden="1">
      <c r="B23" s="3" t="s">
        <v>34</v>
      </c>
      <c r="D23" s="32">
        <v>0</v>
      </c>
    </row>
    <row r="24" spans="2:14" ht="15.75" thickBot="1">
      <c r="B24" s="6" t="s">
        <v>28</v>
      </c>
      <c r="D24" s="33">
        <f>SUM(D20:D23)</f>
        <v>19758</v>
      </c>
      <c r="I24" s="3" t="s">
        <v>25</v>
      </c>
      <c r="M24" s="32">
        <v>9077.6698606803984</v>
      </c>
      <c r="N24" s="84">
        <f>+M24/M27</f>
        <v>0.51683213419599316</v>
      </c>
    </row>
    <row r="25" spans="2:14" ht="15.75" thickTop="1">
      <c r="I25" s="3" t="s">
        <v>26</v>
      </c>
      <c r="M25" s="32">
        <v>8379.1941171820145</v>
      </c>
      <c r="N25" s="84">
        <f>+M25/M27</f>
        <v>0.47706480240966781</v>
      </c>
    </row>
    <row r="26" spans="2:14">
      <c r="B26" s="4" t="s">
        <v>3</v>
      </c>
      <c r="I26" s="3" t="s">
        <v>63</v>
      </c>
      <c r="M26" s="32">
        <v>107.19456273515013</v>
      </c>
      <c r="N26" s="84">
        <f>+M26/M27</f>
        <v>6.1030633943391062E-3</v>
      </c>
    </row>
    <row r="27" spans="2:14">
      <c r="B27" s="3" t="s">
        <v>25</v>
      </c>
      <c r="D27" s="32">
        <f>+M37</f>
        <v>7279.6698606803984</v>
      </c>
      <c r="I27" s="3"/>
      <c r="M27" s="32">
        <f>SUM(M24:M26)</f>
        <v>17564.058540597562</v>
      </c>
      <c r="N27" s="85">
        <f>SUM(N24:N26)</f>
        <v>1</v>
      </c>
    </row>
    <row r="28" spans="2:14">
      <c r="B28" s="3" t="s">
        <v>26</v>
      </c>
      <c r="D28" s="32">
        <f>+M38</f>
        <v>7272.1941171820145</v>
      </c>
    </row>
    <row r="29" spans="2:14">
      <c r="B29" s="3" t="s">
        <v>63</v>
      </c>
      <c r="D29" s="32">
        <f>+M39</f>
        <v>89.194562735150129</v>
      </c>
      <c r="I29" s="82" t="s">
        <v>65</v>
      </c>
      <c r="M29" s="32">
        <v>2923</v>
      </c>
    </row>
    <row r="30" spans="2:14" ht="15.75" hidden="1">
      <c r="B30" s="3" t="s">
        <v>27</v>
      </c>
      <c r="D30" s="32">
        <v>1</v>
      </c>
      <c r="I30" s="21" t="s">
        <v>66</v>
      </c>
    </row>
    <row r="31" spans="2:14" ht="15.75" thickBot="1">
      <c r="B31" s="6" t="s">
        <v>28</v>
      </c>
      <c r="D31" s="33">
        <f>SUM(D27:D30)-1</f>
        <v>14641.058540597563</v>
      </c>
      <c r="I31" s="3" t="s">
        <v>25</v>
      </c>
      <c r="L31" s="84"/>
      <c r="M31" s="32">
        <f>2475-677</f>
        <v>1798</v>
      </c>
    </row>
    <row r="32" spans="2:14" ht="15.75" thickTop="1">
      <c r="I32" s="3" t="s">
        <v>26</v>
      </c>
      <c r="L32" s="84"/>
      <c r="M32" s="32">
        <f>2075-968</f>
        <v>1107</v>
      </c>
    </row>
    <row r="33" spans="2:13">
      <c r="B33" s="4" t="s">
        <v>22</v>
      </c>
      <c r="C33" s="1"/>
      <c r="D33" s="2"/>
      <c r="I33" s="3" t="s">
        <v>63</v>
      </c>
      <c r="L33" s="84"/>
      <c r="M33" s="32">
        <f>23-5</f>
        <v>18</v>
      </c>
    </row>
    <row r="34" spans="2:13">
      <c r="B34" s="3" t="s">
        <v>78</v>
      </c>
      <c r="C34" s="1"/>
      <c r="D34" s="2">
        <f>+'EBIT &amp; Others by segment'!D9</f>
        <v>161075.42200000002</v>
      </c>
      <c r="L34" s="85"/>
      <c r="M34" s="32">
        <f>SUM(M31:M33)</f>
        <v>2923</v>
      </c>
    </row>
    <row r="36" spans="2:13">
      <c r="B36" s="19" t="s">
        <v>14</v>
      </c>
      <c r="C36" s="20"/>
      <c r="D36" s="20"/>
      <c r="I36" s="82" t="s">
        <v>67</v>
      </c>
    </row>
    <row r="37" spans="2:13">
      <c r="I37" s="3" t="s">
        <v>25</v>
      </c>
      <c r="M37" s="83">
        <f>+M24-M31</f>
        <v>7279.6698606803984</v>
      </c>
    </row>
    <row r="38" spans="2:13" ht="15.75">
      <c r="D38" s="26" t="s">
        <v>21</v>
      </c>
      <c r="I38" s="3" t="s">
        <v>26</v>
      </c>
      <c r="M38" s="83">
        <f>+M25-M32</f>
        <v>7272.1941171820145</v>
      </c>
    </row>
    <row r="39" spans="2:13">
      <c r="B39" s="4" t="s">
        <v>2</v>
      </c>
      <c r="I39" s="3" t="s">
        <v>63</v>
      </c>
      <c r="M39" s="83">
        <f>+M26-M33</f>
        <v>89.194562735150129</v>
      </c>
    </row>
    <row r="40" spans="2:13">
      <c r="B40" s="3" t="s">
        <v>29</v>
      </c>
      <c r="D40" s="32">
        <f>+M9</f>
        <v>3773</v>
      </c>
      <c r="M40" s="83">
        <f>SUM(M37:M39)</f>
        <v>14641.058540597563</v>
      </c>
    </row>
    <row r="41" spans="2:13">
      <c r="B41" s="3" t="s">
        <v>30</v>
      </c>
      <c r="D41" s="32">
        <f>+M10</f>
        <v>4184</v>
      </c>
    </row>
    <row r="42" spans="2:13">
      <c r="B42" s="3" t="s">
        <v>31</v>
      </c>
      <c r="D42" s="32">
        <f>+M11</f>
        <v>2105</v>
      </c>
    </row>
    <row r="43" spans="2:13">
      <c r="B43" s="3" t="s">
        <v>36</v>
      </c>
      <c r="D43" s="32">
        <f>+M12</f>
        <v>3307</v>
      </c>
    </row>
    <row r="44" spans="2:13" ht="15.75" thickBot="1">
      <c r="B44" s="6" t="s">
        <v>28</v>
      </c>
      <c r="D44" s="33">
        <f>SUM(D40:D43)</f>
        <v>13369</v>
      </c>
    </row>
    <row r="45" spans="2:13" ht="15.75" thickTop="1"/>
    <row r="46" spans="2:13">
      <c r="B46" s="4" t="s">
        <v>33</v>
      </c>
    </row>
    <row r="47" spans="2:13">
      <c r="B47" s="3" t="s">
        <v>29</v>
      </c>
      <c r="D47" s="32">
        <v>1634</v>
      </c>
    </row>
    <row r="48" spans="2:13">
      <c r="B48" s="3" t="s">
        <v>30</v>
      </c>
      <c r="D48" s="32">
        <v>142</v>
      </c>
    </row>
    <row r="49" spans="2:16">
      <c r="B49" s="3" t="s">
        <v>31</v>
      </c>
      <c r="D49" s="32">
        <v>13</v>
      </c>
    </row>
    <row r="50" spans="2:16">
      <c r="B50" s="3" t="s">
        <v>32</v>
      </c>
      <c r="D50" s="32">
        <v>37</v>
      </c>
      <c r="F50" s="3" t="s">
        <v>62</v>
      </c>
    </row>
    <row r="51" spans="2:16" ht="15.75" thickBot="1">
      <c r="B51" s="6" t="s">
        <v>28</v>
      </c>
      <c r="D51" s="33">
        <f>SUM(D47:D50)</f>
        <v>1826</v>
      </c>
    </row>
    <row r="52" spans="2:16" ht="15.75" thickTop="1"/>
    <row r="53" spans="2:16">
      <c r="B53" s="4" t="s">
        <v>22</v>
      </c>
      <c r="C53" s="1"/>
      <c r="D53" s="2"/>
      <c r="L53" s="3" t="s">
        <v>71</v>
      </c>
    </row>
    <row r="54" spans="2:16">
      <c r="B54" s="1" t="s">
        <v>14</v>
      </c>
      <c r="C54" s="1"/>
      <c r="D54" s="2">
        <f>+'EBIT &amp; Others by segment'!D13</f>
        <v>46131.861999999965</v>
      </c>
      <c r="G54" s="6"/>
      <c r="H54" s="3"/>
      <c r="I54" s="3"/>
      <c r="L54" s="3" t="s">
        <v>72</v>
      </c>
      <c r="M54" s="32">
        <v>1451</v>
      </c>
    </row>
    <row r="55" spans="2:16" ht="15.75">
      <c r="G55" s="3"/>
      <c r="H55" s="3"/>
      <c r="I55" s="26" t="s">
        <v>21</v>
      </c>
      <c r="L55" s="3" t="s">
        <v>76</v>
      </c>
      <c r="M55" s="32">
        <v>411</v>
      </c>
    </row>
    <row r="56" spans="2:16">
      <c r="G56" s="3" t="s">
        <v>37</v>
      </c>
      <c r="H56" s="3"/>
      <c r="I56" s="32">
        <v>111</v>
      </c>
      <c r="L56" s="3" t="s">
        <v>75</v>
      </c>
      <c r="M56" s="32">
        <f>+M54-M55</f>
        <v>1040</v>
      </c>
    </row>
    <row r="57" spans="2:16">
      <c r="G57" s="3" t="s">
        <v>38</v>
      </c>
      <c r="H57" s="3"/>
      <c r="I57" s="32">
        <v>6352</v>
      </c>
      <c r="L57" s="3" t="s">
        <v>73</v>
      </c>
      <c r="M57" s="32">
        <v>6125</v>
      </c>
    </row>
    <row r="58" spans="2:16" ht="15.75">
      <c r="G58" s="3" t="s">
        <v>40</v>
      </c>
      <c r="H58" s="3"/>
      <c r="I58" s="32">
        <v>14641</v>
      </c>
      <c r="L58" s="3" t="s">
        <v>61</v>
      </c>
      <c r="M58" s="90">
        <f>+M57-M56</f>
        <v>5085</v>
      </c>
    </row>
    <row r="59" spans="2:16">
      <c r="G59" s="3" t="s">
        <v>39</v>
      </c>
      <c r="H59" s="3"/>
      <c r="I59" s="32">
        <v>19758</v>
      </c>
    </row>
    <row r="60" spans="2:16">
      <c r="G60" s="3"/>
      <c r="H60" s="3"/>
      <c r="I60" s="32"/>
    </row>
    <row r="61" spans="2:16">
      <c r="G61" s="3"/>
      <c r="H61" s="3"/>
      <c r="I61" s="3"/>
    </row>
    <row r="62" spans="2:16" ht="15.75">
      <c r="G62" s="6" t="s">
        <v>41</v>
      </c>
      <c r="H62" s="3"/>
      <c r="I62" s="26" t="s">
        <v>21</v>
      </c>
      <c r="O62" s="32">
        <v>2923</v>
      </c>
      <c r="P62" s="3" t="s">
        <v>61</v>
      </c>
    </row>
    <row r="63" spans="2:16">
      <c r="G63" s="3" t="s">
        <v>25</v>
      </c>
      <c r="H63" s="3"/>
      <c r="I63" s="32">
        <f>+D27</f>
        <v>7279.6698606803984</v>
      </c>
      <c r="L63" s="32">
        <v>9078</v>
      </c>
      <c r="M63" s="84"/>
      <c r="O63" s="32">
        <f>2475-677</f>
        <v>1798</v>
      </c>
      <c r="P63" s="83">
        <f>+L63-O63</f>
        <v>7280</v>
      </c>
    </row>
    <row r="64" spans="2:16">
      <c r="G64" s="3" t="s">
        <v>26</v>
      </c>
      <c r="H64" s="3"/>
      <c r="I64" s="32">
        <f>+D28</f>
        <v>7272.1941171820145</v>
      </c>
      <c r="L64" s="32">
        <v>8379</v>
      </c>
      <c r="M64" s="84"/>
      <c r="O64" s="32">
        <f>2075-968</f>
        <v>1107</v>
      </c>
      <c r="P64" s="83">
        <f>+L64-O64</f>
        <v>7272</v>
      </c>
    </row>
    <row r="65" spans="2:17">
      <c r="G65" s="3" t="s">
        <v>74</v>
      </c>
      <c r="H65" s="3"/>
      <c r="I65" s="32">
        <f>+D29</f>
        <v>89.194562735150129</v>
      </c>
      <c r="L65" s="32">
        <v>107</v>
      </c>
      <c r="M65" s="84"/>
      <c r="O65" s="32">
        <f>23-5</f>
        <v>18</v>
      </c>
      <c r="P65" s="83">
        <f>+L65-O65</f>
        <v>89</v>
      </c>
    </row>
    <row r="66" spans="2:17" ht="16.5" thickBot="1">
      <c r="G66" s="6" t="s">
        <v>28</v>
      </c>
      <c r="H66" s="3"/>
      <c r="I66" s="33">
        <f>SUM(I63:I65)</f>
        <v>14641.058540597563</v>
      </c>
      <c r="L66" s="89">
        <f>SUM(L63:L65)</f>
        <v>17564</v>
      </c>
      <c r="M66" s="85"/>
      <c r="O66" s="32">
        <f>SUM(O63:O65)</f>
        <v>2923</v>
      </c>
      <c r="P66" s="89">
        <f>+L66-O66</f>
        <v>14641</v>
      </c>
      <c r="Q66" s="83">
        <f>+L66-P66-O66</f>
        <v>0</v>
      </c>
    </row>
    <row r="67" spans="2:17" ht="15.75" thickTop="1"/>
    <row r="69" spans="2:17" ht="15.75">
      <c r="G69" s="3"/>
      <c r="H69" s="3"/>
      <c r="I69" s="438" t="s">
        <v>21</v>
      </c>
      <c r="J69" s="438"/>
      <c r="K69" s="438"/>
    </row>
    <row r="70" spans="2:17" ht="12" customHeight="1">
      <c r="G70" s="23" t="s">
        <v>44</v>
      </c>
      <c r="H70" s="3"/>
      <c r="I70" s="27" t="s">
        <v>42</v>
      </c>
      <c r="J70" s="29"/>
      <c r="K70" s="28" t="s">
        <v>43</v>
      </c>
      <c r="O70" s="32">
        <v>3931</v>
      </c>
      <c r="P70" s="3" t="s">
        <v>61</v>
      </c>
    </row>
    <row r="71" spans="2:17">
      <c r="G71" s="3" t="s">
        <v>45</v>
      </c>
      <c r="H71" s="3"/>
      <c r="I71" s="32">
        <f>+P71</f>
        <v>15325</v>
      </c>
      <c r="J71" s="3"/>
      <c r="K71" s="24">
        <f>+I71/$I$74</f>
        <v>0.77563518574754531</v>
      </c>
      <c r="L71" s="32">
        <v>18516</v>
      </c>
      <c r="M71" s="84"/>
      <c r="O71" s="32">
        <f>4850-1659</f>
        <v>3191</v>
      </c>
      <c r="P71" s="83">
        <f>+L71-O71</f>
        <v>15325</v>
      </c>
    </row>
    <row r="72" spans="2:17">
      <c r="G72" s="3" t="s">
        <v>46</v>
      </c>
      <c r="H72" s="3"/>
      <c r="I72" s="32">
        <f>+P72</f>
        <v>3739</v>
      </c>
      <c r="J72" s="3"/>
      <c r="K72" s="24">
        <f>+I72/$I$74</f>
        <v>0.18923980159935216</v>
      </c>
      <c r="L72" s="32">
        <v>4321</v>
      </c>
      <c r="M72" s="84"/>
      <c r="O72" s="32">
        <f>882-300</f>
        <v>582</v>
      </c>
      <c r="P72" s="83">
        <f>+L72-O72</f>
        <v>3739</v>
      </c>
    </row>
    <row r="73" spans="2:17">
      <c r="G73" s="3" t="s">
        <v>47</v>
      </c>
      <c r="H73" s="3"/>
      <c r="I73" s="32">
        <f>+P73</f>
        <v>694</v>
      </c>
      <c r="J73" s="3"/>
      <c r="K73" s="24">
        <f>+I73/$I$74</f>
        <v>3.5125012653102541E-2</v>
      </c>
      <c r="L73" s="32">
        <v>852</v>
      </c>
      <c r="M73" s="84"/>
      <c r="O73" s="32">
        <v>158</v>
      </c>
      <c r="P73" s="83">
        <f>+L73-O73</f>
        <v>694</v>
      </c>
    </row>
    <row r="74" spans="2:17" ht="16.5" thickBot="1">
      <c r="G74" s="5" t="s">
        <v>48</v>
      </c>
      <c r="H74" s="3"/>
      <c r="I74" s="33">
        <f>SUM(I71:I73)</f>
        <v>19758</v>
      </c>
      <c r="J74" s="3"/>
      <c r="K74" s="25">
        <f>SUM(K71:K73)</f>
        <v>1</v>
      </c>
      <c r="L74" s="89">
        <f>SUM(L71:L73)</f>
        <v>23689</v>
      </c>
      <c r="M74" s="85"/>
      <c r="O74" s="32">
        <f>SUM(O71:O73)</f>
        <v>3931</v>
      </c>
      <c r="P74" s="89">
        <f>+L74-O74</f>
        <v>19758</v>
      </c>
      <c r="Q74" s="83">
        <f>+L74-P74-O74</f>
        <v>0</v>
      </c>
    </row>
    <row r="75" spans="2:17" ht="15.75" thickTop="1"/>
    <row r="77" spans="2:17" ht="15.75">
      <c r="D77" s="26" t="s">
        <v>21</v>
      </c>
    </row>
    <row r="78" spans="2:17">
      <c r="B78" s="4" t="s">
        <v>2</v>
      </c>
      <c r="G78" s="3"/>
      <c r="H78" s="3"/>
      <c r="I78" s="32">
        <v>2555</v>
      </c>
      <c r="J78" s="3" t="s">
        <v>61</v>
      </c>
    </row>
    <row r="79" spans="2:17">
      <c r="B79" s="3" t="s">
        <v>29</v>
      </c>
      <c r="D79" s="32">
        <f>+K79</f>
        <v>3773</v>
      </c>
      <c r="F79" s="32">
        <v>4442</v>
      </c>
      <c r="G79" s="91"/>
      <c r="H79" s="3"/>
      <c r="I79" s="32">
        <f>+L9</f>
        <v>669</v>
      </c>
      <c r="J79" s="83">
        <f>+F79-I79</f>
        <v>3773</v>
      </c>
      <c r="K79" s="32">
        <f>+F79-I79</f>
        <v>3773</v>
      </c>
    </row>
    <row r="80" spans="2:17">
      <c r="B80" s="3" t="s">
        <v>30</v>
      </c>
      <c r="D80" s="32">
        <f>+K80</f>
        <v>4184</v>
      </c>
      <c r="F80" s="32">
        <v>5075</v>
      </c>
      <c r="G80" s="91"/>
      <c r="H80" s="3"/>
      <c r="I80" s="32">
        <f>+L10</f>
        <v>891</v>
      </c>
      <c r="J80" s="83">
        <f>+F80-I80</f>
        <v>4184</v>
      </c>
      <c r="K80" s="32">
        <f>+F80-I80</f>
        <v>4184</v>
      </c>
    </row>
    <row r="81" spans="2:12">
      <c r="B81" s="3" t="s">
        <v>31</v>
      </c>
      <c r="D81" s="32">
        <f>+K81</f>
        <v>2105</v>
      </c>
      <c r="F81" s="32">
        <v>2536</v>
      </c>
      <c r="G81" s="91"/>
      <c r="H81" s="3"/>
      <c r="I81" s="32">
        <f>+L11</f>
        <v>431</v>
      </c>
      <c r="J81" s="83">
        <f>+F81-I81</f>
        <v>2105</v>
      </c>
      <c r="K81" s="32">
        <f>+F81-I81</f>
        <v>2105</v>
      </c>
    </row>
    <row r="82" spans="2:12" ht="15.75">
      <c r="B82" s="3" t="s">
        <v>77</v>
      </c>
      <c r="D82" s="32">
        <f>+K82</f>
        <v>3307</v>
      </c>
      <c r="F82" s="32">
        <v>3871</v>
      </c>
      <c r="G82" s="91"/>
      <c r="H82" s="3"/>
      <c r="I82" s="32">
        <f>+L12</f>
        <v>564</v>
      </c>
      <c r="J82" s="89">
        <f>+F82-I82</f>
        <v>3307</v>
      </c>
      <c r="K82" s="32">
        <f>+F82-I82</f>
        <v>3307</v>
      </c>
    </row>
    <row r="83" spans="2:12" ht="16.5" thickBot="1">
      <c r="B83" s="6" t="s">
        <v>28</v>
      </c>
      <c r="D83" s="33">
        <f>SUM(D79:D82)</f>
        <v>13369</v>
      </c>
      <c r="F83" s="89">
        <f>SUM(F79:F82)</f>
        <v>15924</v>
      </c>
      <c r="G83" s="92"/>
      <c r="I83" s="89">
        <f>SUM(I79:I82)</f>
        <v>2555</v>
      </c>
      <c r="K83" s="89">
        <f>+F83-I83</f>
        <v>13369</v>
      </c>
      <c r="L83" s="83">
        <f>+F83-K83-I83</f>
        <v>0</v>
      </c>
    </row>
    <row r="84" spans="2:12" ht="15.75" thickTop="1"/>
    <row r="85" spans="2:12">
      <c r="B85" s="4" t="s">
        <v>33</v>
      </c>
    </row>
    <row r="86" spans="2:12">
      <c r="B86" s="3" t="s">
        <v>29</v>
      </c>
      <c r="D86" s="32">
        <v>1634</v>
      </c>
    </row>
    <row r="87" spans="2:12">
      <c r="B87" s="3" t="s">
        <v>30</v>
      </c>
      <c r="D87" s="32">
        <v>142</v>
      </c>
    </row>
    <row r="88" spans="2:12">
      <c r="B88" s="3" t="s">
        <v>31</v>
      </c>
      <c r="D88" s="32">
        <v>13</v>
      </c>
    </row>
    <row r="89" spans="2:12">
      <c r="B89" s="3" t="s">
        <v>32</v>
      </c>
      <c r="D89" s="32">
        <v>37</v>
      </c>
      <c r="F89" s="3" t="s">
        <v>70</v>
      </c>
    </row>
    <row r="90" spans="2:12" ht="15.75" thickBot="1">
      <c r="B90" s="6" t="s">
        <v>28</v>
      </c>
      <c r="D90" s="33">
        <f>SUM(D86:D89)</f>
        <v>1826</v>
      </c>
    </row>
    <row r="91" spans="2:12" ht="15.75" thickTop="1"/>
    <row r="92" spans="2:12" ht="15.75">
      <c r="B92" s="21"/>
      <c r="C92" s="21"/>
      <c r="D92" s="90"/>
    </row>
    <row r="93" spans="2:12" ht="15.75">
      <c r="B93" s="21"/>
      <c r="C93" s="21"/>
      <c r="D93" s="21"/>
    </row>
  </sheetData>
  <mergeCells count="1">
    <mergeCell ref="I69:K69"/>
  </mergeCell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C5"/>
  <sheetViews>
    <sheetView topLeftCell="A16" workbookViewId="0">
      <selection activeCell="B30" sqref="B30"/>
    </sheetView>
  </sheetViews>
  <sheetFormatPr baseColWidth="10" defaultColWidth="9.140625" defaultRowHeight="15"/>
  <cols>
    <col min="1" max="1" width="9.140625" style="3"/>
    <col min="2" max="2" width="51.42578125" style="3" bestFit="1" customWidth="1"/>
    <col min="3" max="3" width="24.42578125" style="3" bestFit="1" customWidth="1"/>
    <col min="4" max="16384" width="9.140625" style="3"/>
  </cols>
  <sheetData>
    <row r="2" spans="2:3" ht="15.75">
      <c r="B2" s="13" t="s">
        <v>13</v>
      </c>
      <c r="C2" s="13" t="s">
        <v>12</v>
      </c>
    </row>
    <row r="3" spans="2:3">
      <c r="B3" s="3" t="s">
        <v>9</v>
      </c>
      <c r="C3" s="2">
        <v>335</v>
      </c>
    </row>
    <row r="4" spans="2:3">
      <c r="B4" s="3" t="s">
        <v>10</v>
      </c>
      <c r="C4" s="2">
        <v>335</v>
      </c>
    </row>
    <row r="5" spans="2:3">
      <c r="B5" s="3" t="s">
        <v>11</v>
      </c>
      <c r="C5" s="2">
        <v>364</v>
      </c>
    </row>
  </sheetData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3:M36"/>
  <sheetViews>
    <sheetView showGridLines="0" zoomScaleNormal="100" workbookViewId="0">
      <selection activeCell="B3" sqref="B3:J3"/>
    </sheetView>
  </sheetViews>
  <sheetFormatPr baseColWidth="10" defaultColWidth="9.140625" defaultRowHeight="11.25"/>
  <cols>
    <col min="1" max="1" width="9.140625" style="7"/>
    <col min="2" max="2" width="50.140625" style="7" customWidth="1"/>
    <col min="3" max="3" width="1.140625" style="7" customWidth="1"/>
    <col min="4" max="4" width="11.7109375" style="7" customWidth="1"/>
    <col min="5" max="5" width="1.28515625" style="7" customWidth="1"/>
    <col min="6" max="6" width="11.7109375" style="7" customWidth="1"/>
    <col min="7" max="7" width="1.140625" style="7" customWidth="1"/>
    <col min="8" max="8" width="11.7109375" style="7" customWidth="1"/>
    <col min="9" max="9" width="1.28515625" style="7" customWidth="1"/>
    <col min="10" max="10" width="11.7109375" style="7" customWidth="1"/>
    <col min="11" max="11" width="15.7109375" style="7" customWidth="1"/>
    <col min="12" max="16384" width="9.140625" style="7"/>
  </cols>
  <sheetData>
    <row r="3" spans="2:13">
      <c r="B3" s="433" t="s">
        <v>138</v>
      </c>
      <c r="C3" s="433"/>
      <c r="D3" s="433"/>
      <c r="E3" s="433"/>
      <c r="F3" s="433"/>
      <c r="G3" s="433"/>
      <c r="H3" s="433"/>
      <c r="I3" s="433"/>
      <c r="J3" s="433"/>
    </row>
    <row r="4" spans="2:13">
      <c r="B4" s="433" t="s">
        <v>93</v>
      </c>
      <c r="C4" s="433"/>
      <c r="D4" s="433"/>
      <c r="E4" s="433"/>
      <c r="F4" s="433"/>
      <c r="G4" s="433"/>
      <c r="H4" s="433"/>
      <c r="I4" s="433"/>
      <c r="J4" s="433"/>
      <c r="K4" s="18"/>
    </row>
    <row r="5" spans="2:13" ht="4.5" customHeight="1">
      <c r="D5" s="220"/>
      <c r="F5" s="220"/>
      <c r="H5" s="11"/>
      <c r="I5" s="35"/>
      <c r="J5" s="35"/>
      <c r="K5" s="35"/>
    </row>
    <row r="6" spans="2:13">
      <c r="D6" s="374" t="str">
        <f>+'Generation Business'!$D$5</f>
        <v>1Q 2020</v>
      </c>
      <c r="E6" s="34"/>
      <c r="F6" s="374" t="str">
        <f>+'Generation Business'!$E$5</f>
        <v>1Q 2019</v>
      </c>
      <c r="G6" s="34"/>
      <c r="H6" s="375" t="s">
        <v>105</v>
      </c>
      <c r="I6" s="35"/>
      <c r="J6" s="375" t="s">
        <v>106</v>
      </c>
      <c r="K6" s="35"/>
    </row>
    <row r="7" spans="2:13" ht="6.75" customHeight="1">
      <c r="D7" s="221"/>
      <c r="F7" s="221"/>
      <c r="H7" s="221"/>
      <c r="I7" s="35"/>
      <c r="J7" s="99"/>
      <c r="K7" s="35"/>
    </row>
    <row r="8" spans="2:13">
      <c r="B8" s="195" t="s">
        <v>227</v>
      </c>
      <c r="D8" s="196">
        <v>392607.24900000001</v>
      </c>
      <c r="E8" s="157"/>
      <c r="F8" s="196">
        <v>544145.84499999997</v>
      </c>
      <c r="G8" s="135"/>
      <c r="H8" s="196">
        <v>-151538.59599999996</v>
      </c>
      <c r="I8" s="158"/>
      <c r="J8" s="252">
        <v>-0.27850000000000003</v>
      </c>
      <c r="K8" s="35"/>
    </row>
    <row r="9" spans="2:13">
      <c r="B9" s="195" t="s">
        <v>228</v>
      </c>
      <c r="D9" s="196">
        <v>359541.14299999998</v>
      </c>
      <c r="E9" s="135"/>
      <c r="F9" s="196">
        <v>325990.45899999997</v>
      </c>
      <c r="G9" s="135"/>
      <c r="H9" s="196">
        <v>33550.684000000008</v>
      </c>
      <c r="I9" s="159"/>
      <c r="J9" s="252">
        <v>0.10290000000000001</v>
      </c>
      <c r="K9" s="81"/>
      <c r="M9" s="41"/>
    </row>
    <row r="10" spans="2:13" ht="12.75">
      <c r="B10" s="129" t="s">
        <v>140</v>
      </c>
      <c r="D10" s="158">
        <v>-102214.72100000001</v>
      </c>
      <c r="E10" s="135"/>
      <c r="F10" s="158">
        <v>-87728.862999999998</v>
      </c>
      <c r="G10" s="135"/>
      <c r="H10" s="158">
        <v>-14485.858000000007</v>
      </c>
      <c r="I10" s="135"/>
      <c r="J10" s="253">
        <v>0.1651</v>
      </c>
    </row>
    <row r="11" spans="2:13">
      <c r="B11" s="189" t="s">
        <v>229</v>
      </c>
      <c r="C11" s="30"/>
      <c r="D11" s="190">
        <v>649933.67099999997</v>
      </c>
      <c r="E11" s="135"/>
      <c r="F11" s="190">
        <v>782407.44099999999</v>
      </c>
      <c r="G11" s="135"/>
      <c r="H11" s="190">
        <v>-132473.76999999996</v>
      </c>
      <c r="I11" s="135"/>
      <c r="J11" s="254">
        <v>-0.16930000000000001</v>
      </c>
    </row>
    <row r="12" spans="2:13" customFormat="1" ht="9" customHeight="1">
      <c r="H12" s="329"/>
      <c r="J12" s="255"/>
    </row>
    <row r="13" spans="2:13" ht="12.75">
      <c r="B13" s="130" t="s">
        <v>232</v>
      </c>
      <c r="D13" s="196">
        <v>-187620</v>
      </c>
      <c r="E13" s="135"/>
      <c r="F13" s="196">
        <v>-194628.22399999999</v>
      </c>
      <c r="G13" s="135"/>
      <c r="H13" s="196">
        <v>7008.2239999999874</v>
      </c>
      <c r="I13" s="160"/>
      <c r="J13" s="252">
        <v>-3.5999999999999997E-2</v>
      </c>
      <c r="K13" s="18"/>
    </row>
    <row r="14" spans="2:13" ht="12.75">
      <c r="B14" s="130" t="s">
        <v>230</v>
      </c>
      <c r="D14" s="196">
        <v>-286840.315</v>
      </c>
      <c r="E14" s="135"/>
      <c r="F14" s="196">
        <v>-256240.179</v>
      </c>
      <c r="G14" s="135"/>
      <c r="H14" s="196">
        <v>-30600.135999999999</v>
      </c>
      <c r="I14" s="135"/>
      <c r="J14" s="252">
        <v>0.11940000000000001</v>
      </c>
    </row>
    <row r="15" spans="2:13" ht="12.75">
      <c r="B15" s="131" t="s">
        <v>140</v>
      </c>
      <c r="D15" s="158">
        <v>95876.832999999999</v>
      </c>
      <c r="E15" s="135"/>
      <c r="F15" s="158">
        <v>85916.81</v>
      </c>
      <c r="G15" s="135"/>
      <c r="H15" s="158">
        <v>9960.023000000001</v>
      </c>
      <c r="I15" s="158"/>
      <c r="J15" s="253">
        <v>0.1159</v>
      </c>
      <c r="K15" s="35"/>
    </row>
    <row r="16" spans="2:13">
      <c r="B16" s="189" t="s">
        <v>231</v>
      </c>
      <c r="C16" s="30"/>
      <c r="D16" s="190">
        <v>-378583.48200000002</v>
      </c>
      <c r="E16" s="135"/>
      <c r="F16" s="190">
        <v>-364951.59299999999</v>
      </c>
      <c r="G16" s="135"/>
      <c r="H16" s="190">
        <v>-13631.88900000001</v>
      </c>
      <c r="I16" s="158"/>
      <c r="J16" s="254">
        <v>3.7400000000000003E-2</v>
      </c>
      <c r="K16" s="35"/>
    </row>
    <row r="17" spans="2:13" ht="5.25" customHeight="1">
      <c r="D17" s="35"/>
      <c r="F17" s="35"/>
      <c r="H17" s="35"/>
      <c r="I17" s="35"/>
      <c r="J17" s="256"/>
      <c r="K17" s="35"/>
    </row>
    <row r="18" spans="2:13">
      <c r="B18" s="132" t="s">
        <v>141</v>
      </c>
      <c r="D18" s="158">
        <v>-13081.937</v>
      </c>
      <c r="E18" s="135"/>
      <c r="F18" s="158">
        <v>-13958.807000000001</v>
      </c>
      <c r="G18" s="135"/>
      <c r="H18" s="158">
        <v>876.8700000000008</v>
      </c>
      <c r="I18" s="158"/>
      <c r="J18" s="253">
        <v>-6.2799999999999995E-2</v>
      </c>
      <c r="K18" s="35"/>
    </row>
    <row r="19" spans="2:13">
      <c r="B19" s="132" t="s">
        <v>142</v>
      </c>
      <c r="D19" s="158">
        <v>-30829.89</v>
      </c>
      <c r="E19" s="135"/>
      <c r="F19" s="158">
        <v>-28438.428</v>
      </c>
      <c r="G19" s="135"/>
      <c r="H19" s="158">
        <v>-2391.4619999999995</v>
      </c>
      <c r="I19" s="135"/>
      <c r="J19" s="253">
        <v>8.4099999999999994E-2</v>
      </c>
    </row>
    <row r="20" spans="2:13">
      <c r="B20" s="197" t="s">
        <v>143</v>
      </c>
      <c r="D20" s="198">
        <v>-43911.826999999997</v>
      </c>
      <c r="E20" s="135"/>
      <c r="F20" s="198">
        <v>-42397.235000000001</v>
      </c>
      <c r="G20" s="135"/>
      <c r="H20" s="198">
        <v>-1514.5919999999987</v>
      </c>
      <c r="I20" s="135"/>
      <c r="J20" s="257">
        <v>3.5700000000000003E-2</v>
      </c>
    </row>
    <row r="21" spans="2:13">
      <c r="B21" s="132" t="s">
        <v>144</v>
      </c>
      <c r="D21" s="35">
        <v>-6564.6109999999999</v>
      </c>
      <c r="F21" s="35">
        <v>-7224.442</v>
      </c>
      <c r="G21" s="135"/>
      <c r="H21" s="35">
        <v>659.83100000000013</v>
      </c>
      <c r="I21" s="135"/>
      <c r="J21" s="256">
        <v>-9.1300000000000006E-2</v>
      </c>
    </row>
    <row r="22" spans="2:13">
      <c r="B22" s="132" t="s">
        <v>145</v>
      </c>
      <c r="D22" s="35">
        <v>-20004.355</v>
      </c>
      <c r="F22" s="35">
        <v>-17513.337</v>
      </c>
      <c r="G22" s="135"/>
      <c r="H22" s="35">
        <v>-2491.018</v>
      </c>
      <c r="I22" s="160"/>
      <c r="J22" s="256">
        <v>0.14219999999999999</v>
      </c>
      <c r="K22" s="18"/>
    </row>
    <row r="23" spans="2:13">
      <c r="B23" s="197" t="s">
        <v>146</v>
      </c>
      <c r="D23" s="198">
        <v>-26568.966</v>
      </c>
      <c r="E23" s="135"/>
      <c r="F23" s="198">
        <v>-24737.778999999999</v>
      </c>
      <c r="G23" s="135"/>
      <c r="H23" s="198">
        <v>-1831.1869999999999</v>
      </c>
      <c r="I23" s="158"/>
      <c r="J23" s="257">
        <v>7.3999999999999996E-2</v>
      </c>
      <c r="K23" s="35"/>
    </row>
    <row r="24" spans="2:13" ht="12.75">
      <c r="B24" s="129" t="s">
        <v>140</v>
      </c>
      <c r="D24" s="158">
        <v>-5527.2119999999995</v>
      </c>
      <c r="E24" s="135"/>
      <c r="F24" s="158">
        <v>-4040.9560000000001</v>
      </c>
      <c r="G24" s="135"/>
      <c r="H24" s="158">
        <v>-1486.2559999999994</v>
      </c>
      <c r="I24" s="158"/>
      <c r="J24" s="253">
        <v>0.36780000000000002</v>
      </c>
      <c r="K24" s="35"/>
    </row>
    <row r="25" spans="2:13" ht="3.75" customHeight="1">
      <c r="B25" s="8"/>
      <c r="D25" s="35"/>
      <c r="F25" s="35"/>
      <c r="H25" s="35"/>
      <c r="I25" s="35"/>
      <c r="J25" s="256"/>
      <c r="K25" s="35"/>
    </row>
    <row r="26" spans="2:13">
      <c r="B26" s="191" t="s">
        <v>138</v>
      </c>
      <c r="C26" s="30"/>
      <c r="D26" s="192"/>
      <c r="F26" s="192"/>
      <c r="H26" s="192"/>
      <c r="I26" s="35"/>
      <c r="J26" s="258"/>
      <c r="K26" s="35"/>
    </row>
    <row r="27" spans="2:13">
      <c r="B27" s="199" t="s">
        <v>233</v>
      </c>
      <c r="C27" s="11"/>
      <c r="D27" s="196">
        <v>161075.42200000002</v>
      </c>
      <c r="E27" s="135"/>
      <c r="F27" s="196">
        <v>307120.386</v>
      </c>
      <c r="G27" s="135"/>
      <c r="H27" s="196">
        <v>-146044.96399999998</v>
      </c>
      <c r="I27" s="159"/>
      <c r="J27" s="252">
        <v>-0.47549999999999998</v>
      </c>
      <c r="K27" s="81"/>
      <c r="M27" s="41"/>
    </row>
    <row r="28" spans="2:13">
      <c r="B28" s="199" t="s">
        <v>234</v>
      </c>
      <c r="C28" s="11"/>
      <c r="D28" s="196">
        <v>46131.861999999965</v>
      </c>
      <c r="E28" s="135"/>
      <c r="F28" s="196">
        <v>45012.500999999989</v>
      </c>
      <c r="G28" s="135"/>
      <c r="H28" s="196">
        <v>1119.3610000000117</v>
      </c>
      <c r="I28" s="135"/>
      <c r="J28" s="252">
        <v>2.4899999999999999E-2</v>
      </c>
    </row>
    <row r="29" spans="2:13" ht="12.75">
      <c r="B29" s="131" t="s">
        <v>140</v>
      </c>
      <c r="D29" s="35">
        <v>-11865.100000000006</v>
      </c>
      <c r="F29" s="35">
        <v>-5853.0090000000055</v>
      </c>
      <c r="H29" s="35">
        <v>-6012.0910000000003</v>
      </c>
      <c r="J29" s="256">
        <v>1.0271999999999999</v>
      </c>
    </row>
    <row r="30" spans="2:13">
      <c r="B30" s="191" t="s">
        <v>235</v>
      </c>
      <c r="C30" s="30"/>
      <c r="D30" s="194">
        <v>195342.18399999998</v>
      </c>
      <c r="F30" s="194">
        <v>346279.87799999997</v>
      </c>
      <c r="H30" s="194">
        <v>-150937.69399999996</v>
      </c>
      <c r="I30" s="80"/>
      <c r="J30" s="259">
        <v>-0.43590000000000001</v>
      </c>
      <c r="K30" s="18"/>
    </row>
    <row r="31" spans="2:13">
      <c r="F31" s="101"/>
      <c r="G31" s="101"/>
      <c r="H31" s="367"/>
    </row>
    <row r="32" spans="2:13">
      <c r="H32" s="366"/>
      <c r="I32" s="35"/>
      <c r="J32" s="35"/>
      <c r="K32" s="35"/>
    </row>
    <row r="33" spans="4:13">
      <c r="H33" s="366"/>
      <c r="I33" s="35"/>
      <c r="J33" s="35"/>
      <c r="K33" s="35"/>
    </row>
    <row r="34" spans="4:13">
      <c r="D34" s="100"/>
      <c r="E34" s="100"/>
      <c r="F34" s="100"/>
      <c r="H34" s="366"/>
      <c r="I34" s="35"/>
      <c r="J34" s="35"/>
      <c r="K34" s="35"/>
    </row>
    <row r="35" spans="4:13">
      <c r="H35" s="11"/>
      <c r="I35" s="35"/>
      <c r="J35" s="35"/>
      <c r="K35" s="35"/>
    </row>
    <row r="36" spans="4:13">
      <c r="D36" s="41"/>
      <c r="F36" s="41"/>
      <c r="I36" s="81"/>
      <c r="J36" s="81"/>
      <c r="K36" s="81"/>
      <c r="M36" s="41"/>
    </row>
  </sheetData>
  <mergeCells count="2">
    <mergeCell ref="B3:J3"/>
    <mergeCell ref="B4:J4"/>
  </mergeCells>
  <pageMargins left="0.74803149606299213" right="0.74803149606299213" top="0.98425196850393704" bottom="0.98425196850393704" header="0.51181102362204722" footer="0.51181102362204722"/>
  <pageSetup scale="8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3:J21"/>
  <sheetViews>
    <sheetView showGridLines="0" zoomScaleNormal="100" workbookViewId="0">
      <selection activeCell="B3" sqref="B3"/>
    </sheetView>
  </sheetViews>
  <sheetFormatPr baseColWidth="10" defaultColWidth="9.140625" defaultRowHeight="11.25"/>
  <cols>
    <col min="1" max="1" width="4" style="7" customWidth="1"/>
    <col min="2" max="2" width="36.42578125" style="7" customWidth="1"/>
    <col min="3" max="3" width="1.5703125" style="7" customWidth="1"/>
    <col min="4" max="6" width="12" style="7" customWidth="1"/>
    <col min="7" max="7" width="1" style="7" hidden="1" customWidth="1"/>
    <col min="8" max="10" width="12.85546875" style="7" customWidth="1"/>
    <col min="11" max="16384" width="9.140625" style="7"/>
  </cols>
  <sheetData>
    <row r="3" spans="2:10" ht="25.5" customHeight="1">
      <c r="B3" s="189"/>
      <c r="C3" s="189"/>
      <c r="D3" s="439" t="s">
        <v>276</v>
      </c>
      <c r="E3" s="439"/>
      <c r="F3" s="439"/>
      <c r="G3" s="193"/>
      <c r="H3" s="439" t="s">
        <v>277</v>
      </c>
      <c r="I3" s="439"/>
      <c r="J3" s="439"/>
    </row>
    <row r="4" spans="2:10" ht="45">
      <c r="B4" s="200" t="s">
        <v>149</v>
      </c>
      <c r="C4" s="189"/>
      <c r="D4" s="201" t="s">
        <v>0</v>
      </c>
      <c r="E4" s="202" t="s">
        <v>150</v>
      </c>
      <c r="F4" s="202" t="s">
        <v>20</v>
      </c>
      <c r="G4" s="193"/>
      <c r="H4" s="201" t="s">
        <v>0</v>
      </c>
      <c r="I4" s="202" t="s">
        <v>150</v>
      </c>
      <c r="J4" s="202" t="s">
        <v>20</v>
      </c>
    </row>
    <row r="5" spans="2:10">
      <c r="B5" s="189"/>
      <c r="C5" s="189"/>
      <c r="D5" s="440" t="s">
        <v>151</v>
      </c>
      <c r="E5" s="440"/>
      <c r="F5" s="440"/>
      <c r="G5" s="193"/>
      <c r="H5" s="440" t="s">
        <v>151</v>
      </c>
      <c r="I5" s="440"/>
      <c r="J5" s="440"/>
    </row>
    <row r="6" spans="2:10" ht="6.75" customHeight="1"/>
    <row r="7" spans="2:10">
      <c r="B7" s="8" t="s">
        <v>147</v>
      </c>
    </row>
    <row r="8" spans="2:10">
      <c r="B8" s="7" t="s">
        <v>236</v>
      </c>
      <c r="D8" s="330">
        <v>161075.42200000002</v>
      </c>
      <c r="E8" s="330">
        <v>-50333.021999999997</v>
      </c>
      <c r="F8" s="330">
        <v>110742.40000000002</v>
      </c>
      <c r="G8" s="262"/>
      <c r="H8" s="330">
        <v>307120.386</v>
      </c>
      <c r="I8" s="330">
        <v>-48869.939999999995</v>
      </c>
      <c r="J8" s="330">
        <v>258250.446</v>
      </c>
    </row>
    <row r="9" spans="2:10">
      <c r="B9" s="197" t="s">
        <v>143</v>
      </c>
      <c r="C9" s="195"/>
      <c r="D9" s="331">
        <v>161075.42200000002</v>
      </c>
      <c r="E9" s="331">
        <v>-50333.021999999997</v>
      </c>
      <c r="F9" s="331">
        <v>110742.40000000002</v>
      </c>
      <c r="G9" s="331"/>
      <c r="H9" s="331">
        <v>307120.386</v>
      </c>
      <c r="I9" s="331">
        <v>-48869.939999999995</v>
      </c>
      <c r="J9" s="331">
        <v>258250.446</v>
      </c>
    </row>
    <row r="10" spans="2:10" ht="8.25" customHeight="1">
      <c r="D10" s="332"/>
      <c r="E10" s="332"/>
      <c r="F10" s="332"/>
      <c r="G10" s="262"/>
      <c r="H10" s="332"/>
      <c r="I10" s="332"/>
      <c r="J10" s="332"/>
    </row>
    <row r="11" spans="2:10">
      <c r="B11" s="8" t="s">
        <v>148</v>
      </c>
      <c r="D11" s="332"/>
      <c r="E11" s="332"/>
      <c r="F11" s="332"/>
      <c r="G11" s="262"/>
      <c r="H11" s="332"/>
      <c r="I11" s="332"/>
      <c r="J11" s="332"/>
    </row>
    <row r="12" spans="2:10">
      <c r="B12" s="7" t="s">
        <v>237</v>
      </c>
      <c r="D12" s="330">
        <v>46131.861999999965</v>
      </c>
      <c r="E12" s="330">
        <v>-15543.532000000001</v>
      </c>
      <c r="F12" s="330">
        <v>30588.329999999965</v>
      </c>
      <c r="G12" s="262"/>
      <c r="H12" s="330">
        <v>45012.500999999989</v>
      </c>
      <c r="I12" s="330">
        <v>-11674.422</v>
      </c>
      <c r="J12" s="330">
        <v>33338.078999999991</v>
      </c>
    </row>
    <row r="13" spans="2:10">
      <c r="B13" s="197" t="s">
        <v>146</v>
      </c>
      <c r="C13" s="195"/>
      <c r="D13" s="331">
        <v>46131.861999999965</v>
      </c>
      <c r="E13" s="331">
        <v>-15543.532000000001</v>
      </c>
      <c r="F13" s="331">
        <v>30588.329999999965</v>
      </c>
      <c r="G13" s="331"/>
      <c r="H13" s="331">
        <v>45012.500999999989</v>
      </c>
      <c r="I13" s="331">
        <v>-11674.422</v>
      </c>
      <c r="J13" s="331">
        <v>33338.078999999991</v>
      </c>
    </row>
    <row r="14" spans="2:10" ht="12.75">
      <c r="B14" s="133" t="s">
        <v>140</v>
      </c>
      <c r="D14" s="330">
        <v>-11865.100000000006</v>
      </c>
      <c r="E14" s="330">
        <v>-537.18500000000006</v>
      </c>
      <c r="F14" s="330">
        <v>-12402.285000000005</v>
      </c>
      <c r="G14" s="262"/>
      <c r="H14" s="330">
        <v>-5853.0090000000055</v>
      </c>
      <c r="I14" s="330">
        <v>634.62099999999998</v>
      </c>
      <c r="J14" s="330">
        <v>-5218.3880000000054</v>
      </c>
    </row>
    <row r="15" spans="2:10">
      <c r="B15" s="189" t="s">
        <v>238</v>
      </c>
      <c r="C15" s="189"/>
      <c r="D15" s="333">
        <v>195342.18399999998</v>
      </c>
      <c r="E15" s="333">
        <v>-66413.739000000001</v>
      </c>
      <c r="F15" s="333">
        <v>128928.44499999998</v>
      </c>
      <c r="G15" s="333"/>
      <c r="H15" s="333">
        <v>346279.87799999997</v>
      </c>
      <c r="I15" s="333">
        <v>-59909.740999999995</v>
      </c>
      <c r="J15" s="333">
        <v>286370.13699999999</v>
      </c>
    </row>
    <row r="19" spans="4:10">
      <c r="D19" s="36"/>
      <c r="E19" s="36"/>
      <c r="F19" s="36"/>
      <c r="H19" s="36"/>
      <c r="I19" s="36"/>
      <c r="J19" s="36"/>
    </row>
    <row r="20" spans="4:10">
      <c r="D20" s="36"/>
      <c r="E20" s="36"/>
      <c r="F20" s="36"/>
      <c r="H20" s="36"/>
      <c r="I20" s="36"/>
      <c r="J20" s="36"/>
    </row>
    <row r="21" spans="4:10">
      <c r="D21" s="36"/>
      <c r="E21" s="36"/>
      <c r="F21" s="36"/>
      <c r="H21" s="36"/>
      <c r="I21" s="36"/>
      <c r="J21" s="36"/>
    </row>
  </sheetData>
  <mergeCells count="4">
    <mergeCell ref="D3:F3"/>
    <mergeCell ref="D5:F5"/>
    <mergeCell ref="H3:J3"/>
    <mergeCell ref="H5:J5"/>
  </mergeCells>
  <pageMargins left="0.75" right="0.75" top="1" bottom="1" header="0.5" footer="0.5"/>
  <pageSetup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:P23"/>
  <sheetViews>
    <sheetView workbookViewId="0">
      <selection activeCell="B3" sqref="B3:F19"/>
    </sheetView>
  </sheetViews>
  <sheetFormatPr baseColWidth="10" defaultColWidth="9.140625" defaultRowHeight="11.25"/>
  <cols>
    <col min="1" max="1" width="9.140625" style="7"/>
    <col min="2" max="2" width="46.5703125" style="7" bestFit="1" customWidth="1"/>
    <col min="3" max="3" width="1.5703125" style="7" customWidth="1"/>
    <col min="4" max="4" width="10.7109375" style="7" bestFit="1" customWidth="1"/>
    <col min="5" max="5" width="14.42578125" style="7" customWidth="1"/>
    <col min="6" max="6" width="13.42578125" style="7" customWidth="1"/>
    <col min="7" max="9" width="9.140625" style="7"/>
    <col min="10" max="10" width="14.28515625" style="7" customWidth="1"/>
    <col min="11" max="12" width="14" style="7" customWidth="1"/>
    <col min="13" max="13" width="2.140625" style="7" customWidth="1"/>
    <col min="14" max="14" width="13.85546875" style="7" customWidth="1"/>
    <col min="15" max="15" width="13.5703125" style="7" customWidth="1"/>
    <col min="16" max="16" width="13.28515625" style="7" customWidth="1"/>
    <col min="17" max="16384" width="9.140625" style="7"/>
  </cols>
  <sheetData>
    <row r="3" spans="2:16" ht="25.5" customHeight="1">
      <c r="B3" s="12"/>
      <c r="C3" s="12"/>
      <c r="D3" s="441" t="s">
        <v>50</v>
      </c>
      <c r="E3" s="441"/>
      <c r="F3" s="441"/>
    </row>
    <row r="4" spans="2:16" ht="33.75">
      <c r="B4" s="14" t="s">
        <v>53</v>
      </c>
      <c r="C4" s="12"/>
      <c r="D4" s="17" t="s">
        <v>0</v>
      </c>
      <c r="E4" s="15" t="s">
        <v>15</v>
      </c>
      <c r="F4" s="15" t="s">
        <v>20</v>
      </c>
      <c r="J4" s="8" t="s">
        <v>5</v>
      </c>
    </row>
    <row r="5" spans="2:16">
      <c r="B5" s="12"/>
      <c r="C5" s="12"/>
      <c r="D5" s="442" t="s">
        <v>16</v>
      </c>
      <c r="E5" s="442"/>
      <c r="F5" s="442"/>
      <c r="J5" s="8" t="s">
        <v>57</v>
      </c>
      <c r="N5" s="8" t="s">
        <v>58</v>
      </c>
    </row>
    <row r="6" spans="2:16">
      <c r="J6" s="11" t="s">
        <v>54</v>
      </c>
      <c r="K6" s="11" t="s">
        <v>56</v>
      </c>
      <c r="L6" s="18" t="s">
        <v>55</v>
      </c>
      <c r="N6" s="11" t="s">
        <v>54</v>
      </c>
      <c r="O6" s="11" t="s">
        <v>56</v>
      </c>
      <c r="P6" s="18" t="s">
        <v>55</v>
      </c>
    </row>
    <row r="7" spans="2:16">
      <c r="B7" s="8" t="s">
        <v>5</v>
      </c>
    </row>
    <row r="8" spans="2:16">
      <c r="B8" s="7" t="s">
        <v>51</v>
      </c>
      <c r="D8" s="36">
        <f>+L8</f>
        <v>283034</v>
      </c>
      <c r="E8" s="36">
        <f>-P8</f>
        <v>-72224</v>
      </c>
      <c r="F8" s="36">
        <f>+D8+E8</f>
        <v>210810</v>
      </c>
      <c r="J8" s="36">
        <v>347292</v>
      </c>
      <c r="K8" s="36">
        <v>64258</v>
      </c>
      <c r="L8" s="42">
        <f>+J8-+K8</f>
        <v>283034</v>
      </c>
      <c r="N8" s="36">
        <f>84593+2185</f>
        <v>86778</v>
      </c>
      <c r="O8" s="36">
        <f>14221+333</f>
        <v>14554</v>
      </c>
      <c r="P8" s="42">
        <f>+N8-+O8</f>
        <v>72224</v>
      </c>
    </row>
    <row r="9" spans="2:16">
      <c r="B9" s="7" t="s">
        <v>23</v>
      </c>
      <c r="D9" s="36">
        <f>+L9</f>
        <v>104107</v>
      </c>
      <c r="E9" s="36">
        <f>-P9</f>
        <v>-7221</v>
      </c>
      <c r="F9" s="36">
        <f>+D9+E9</f>
        <v>96886</v>
      </c>
      <c r="J9" s="36">
        <v>125454</v>
      </c>
      <c r="K9" s="36">
        <v>21347</v>
      </c>
      <c r="L9" s="42">
        <f>+J9-+K9</f>
        <v>104107</v>
      </c>
      <c r="N9" s="36">
        <v>8665</v>
      </c>
      <c r="O9" s="36">
        <v>1444</v>
      </c>
      <c r="P9" s="42">
        <f>+N9-+O9</f>
        <v>7221</v>
      </c>
    </row>
    <row r="10" spans="2:16">
      <c r="B10" s="7" t="s">
        <v>24</v>
      </c>
      <c r="D10" s="36">
        <f>+L10</f>
        <v>47369</v>
      </c>
      <c r="E10" s="36">
        <f>-P10</f>
        <v>-21335</v>
      </c>
      <c r="F10" s="36">
        <f>+D10+E10</f>
        <v>26034</v>
      </c>
      <c r="J10" s="36">
        <v>62456</v>
      </c>
      <c r="K10" s="36">
        <v>15087</v>
      </c>
      <c r="L10" s="42">
        <f>+J10-+K10</f>
        <v>47369</v>
      </c>
      <c r="N10" s="36">
        <v>25518</v>
      </c>
      <c r="O10" s="36">
        <v>4183</v>
      </c>
      <c r="P10" s="42">
        <f>+N10-+O10</f>
        <v>21335</v>
      </c>
    </row>
    <row r="11" spans="2:16">
      <c r="B11" s="7" t="s">
        <v>34</v>
      </c>
      <c r="D11" s="36">
        <f>+L11</f>
        <v>53587</v>
      </c>
      <c r="E11" s="36">
        <f>-P11</f>
        <v>-18809</v>
      </c>
      <c r="F11" s="36">
        <f>+D11+E11</f>
        <v>34778</v>
      </c>
      <c r="J11" s="36">
        <f>36129+26766</f>
        <v>62895</v>
      </c>
      <c r="K11" s="36">
        <v>9308</v>
      </c>
      <c r="L11" s="42">
        <f>+J11-+K11</f>
        <v>53587</v>
      </c>
      <c r="N11" s="36">
        <f>7425+6676+6578</f>
        <v>20679</v>
      </c>
      <c r="O11" s="36">
        <v>1870</v>
      </c>
      <c r="P11" s="42">
        <f>+N11-+O11</f>
        <v>18809</v>
      </c>
    </row>
    <row r="12" spans="2:16">
      <c r="B12" s="7" t="s">
        <v>4</v>
      </c>
      <c r="D12" s="36">
        <f>+L12+115</f>
        <v>-292</v>
      </c>
      <c r="E12" s="36">
        <f>-P12</f>
        <v>2083</v>
      </c>
      <c r="F12" s="36">
        <f>+D12+E12</f>
        <v>1791</v>
      </c>
      <c r="J12" s="36">
        <v>-429</v>
      </c>
      <c r="K12" s="36">
        <v>-22</v>
      </c>
      <c r="L12" s="42">
        <f>+J12-+K12</f>
        <v>-407</v>
      </c>
      <c r="N12" s="36">
        <f>-(277+2185)</f>
        <v>-2462</v>
      </c>
      <c r="O12" s="36">
        <f>-(46+333)</f>
        <v>-379</v>
      </c>
      <c r="P12" s="42">
        <f>+N12-+O12</f>
        <v>-2083</v>
      </c>
    </row>
    <row r="13" spans="2:16">
      <c r="B13" s="9" t="s">
        <v>18</v>
      </c>
      <c r="C13" s="10"/>
      <c r="D13" s="39">
        <f>SUM(D8:D12)</f>
        <v>487805</v>
      </c>
      <c r="E13" s="39">
        <f>SUM(E8:E12)</f>
        <v>-117506</v>
      </c>
      <c r="F13" s="39">
        <f>SUM(F8:F12)</f>
        <v>370299</v>
      </c>
    </row>
    <row r="14" spans="2:16">
      <c r="D14" s="37"/>
      <c r="E14" s="37"/>
      <c r="F14" s="37"/>
      <c r="L14" s="37">
        <f>SUM(L8:L13)</f>
        <v>487690</v>
      </c>
      <c r="P14" s="37">
        <f>SUM(P8:P13)</f>
        <v>117506</v>
      </c>
    </row>
    <row r="15" spans="2:16">
      <c r="B15" s="8" t="s">
        <v>6</v>
      </c>
      <c r="D15" s="37"/>
      <c r="E15" s="37"/>
      <c r="F15" s="37"/>
      <c r="L15" s="37">
        <v>487690</v>
      </c>
      <c r="P15" s="37">
        <f>132600+6578-21672</f>
        <v>117506</v>
      </c>
    </row>
    <row r="16" spans="2:16">
      <c r="B16" s="7" t="s">
        <v>49</v>
      </c>
      <c r="D16" s="36">
        <v>163497</v>
      </c>
      <c r="E16" s="36">
        <f>-25460-4172</f>
        <v>-29632</v>
      </c>
      <c r="F16" s="36">
        <f>+D16+E16</f>
        <v>133865</v>
      </c>
      <c r="L16" s="37">
        <f>+L14-L15</f>
        <v>0</v>
      </c>
      <c r="P16" s="37">
        <f>+P14-P15</f>
        <v>0</v>
      </c>
    </row>
    <row r="17" spans="2:16">
      <c r="B17" s="9" t="s">
        <v>19</v>
      </c>
      <c r="C17" s="10"/>
      <c r="D17" s="40">
        <f>SUM(D16:D16)</f>
        <v>163497</v>
      </c>
      <c r="E17" s="40">
        <f>SUM(E16:E16)</f>
        <v>-29632</v>
      </c>
      <c r="F17" s="40">
        <f>SUM(F16:F16)</f>
        <v>133865</v>
      </c>
      <c r="P17" s="37"/>
    </row>
    <row r="18" spans="2:16">
      <c r="B18" s="7" t="s">
        <v>4</v>
      </c>
      <c r="D18" s="36">
        <f>-17093-132-3635+1</f>
        <v>-20859</v>
      </c>
      <c r="E18" s="36">
        <f>1787-735-49-1</f>
        <v>1002</v>
      </c>
      <c r="F18" s="36">
        <f>+D18+E18</f>
        <v>-19857</v>
      </c>
      <c r="P18" s="37">
        <f>2185+277-333-46</f>
        <v>2083</v>
      </c>
    </row>
    <row r="19" spans="2:16">
      <c r="B19" s="12" t="s">
        <v>52</v>
      </c>
      <c r="C19" s="12"/>
      <c r="D19" s="38">
        <f>+D13+D17+D18</f>
        <v>630443</v>
      </c>
      <c r="E19" s="38">
        <f>+E13+E17+E18</f>
        <v>-146136</v>
      </c>
      <c r="F19" s="38">
        <f>+F13+F17+F18</f>
        <v>484307</v>
      </c>
      <c r="P19" s="37">
        <f>+P16-P18</f>
        <v>-2083</v>
      </c>
    </row>
    <row r="21" spans="2:16">
      <c r="D21" s="7">
        <v>630443</v>
      </c>
      <c r="E21" s="7">
        <f>-135386-10750</f>
        <v>-146136</v>
      </c>
      <c r="F21" s="7">
        <f>+D21+E21</f>
        <v>484307</v>
      </c>
    </row>
    <row r="22" spans="2:16">
      <c r="L22" s="37"/>
    </row>
    <row r="23" spans="2:16">
      <c r="D23" s="37">
        <f>+D19-D21</f>
        <v>0</v>
      </c>
      <c r="E23" s="37">
        <f>+E19-E21</f>
        <v>0</v>
      </c>
      <c r="F23" s="37">
        <f>+F19-F21</f>
        <v>0</v>
      </c>
    </row>
  </sheetData>
  <mergeCells count="2">
    <mergeCell ref="D3:F3"/>
    <mergeCell ref="D5:F5"/>
  </mergeCells>
  <pageMargins left="0.75" right="0.75" top="1" bottom="1" header="0.5" footer="0.5"/>
  <pageSetup orientation="portrait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152676FA0BB3C48A8374287C6C0D912" ma:contentTypeVersion="12" ma:contentTypeDescription="Crear nuevo documento." ma:contentTypeScope="" ma:versionID="641c2190f3354064f64913adf5a81abf">
  <xsd:schema xmlns:xsd="http://www.w3.org/2001/XMLSchema" xmlns:xs="http://www.w3.org/2001/XMLSchema" xmlns:p="http://schemas.microsoft.com/office/2006/metadata/properties" xmlns:ns2="9387dcd9-0a78-4df1-8aff-ca3c7383493d" xmlns:ns3="5adbbcee-4de0-4a31-b58c-460ba70589e5" targetNamespace="http://schemas.microsoft.com/office/2006/metadata/properties" ma:root="true" ma:fieldsID="339023ea79c999ca3a1f9033021396ed" ns2:_="" ns3:_="">
    <xsd:import namespace="9387dcd9-0a78-4df1-8aff-ca3c7383493d"/>
    <xsd:import namespace="5adbbcee-4de0-4a31-b58c-460ba70589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87dcd9-0a78-4df1-8aff-ca3c738349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dbbcee-4de0-4a31-b58c-460ba70589e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1596E5-3DEC-44F6-8283-A8294AE569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3F33A3-B65C-43B8-B882-3A38C867F0CE}">
  <ds:schemaRefs>
    <ds:schemaRef ds:uri="http://schemas.microsoft.com/office/infopath/2007/PartnerControls"/>
    <ds:schemaRef ds:uri="http://purl.org/dc/terms/"/>
    <ds:schemaRef ds:uri="http://purl.org/dc/elements/1.1/"/>
    <ds:schemaRef ds:uri="5adbbcee-4de0-4a31-b58c-460ba70589e5"/>
    <ds:schemaRef ds:uri="http://schemas.microsoft.com/office/2006/documentManagement/types"/>
    <ds:schemaRef ds:uri="http://schemas.openxmlformats.org/package/2006/metadata/core-properties"/>
    <ds:schemaRef ds:uri="9387dcd9-0a78-4df1-8aff-ca3c7383493d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FEBE7AA-3C82-4514-A74D-481FF30D6F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87dcd9-0a78-4df1-8aff-ca3c7383493d"/>
    <ds:schemaRef ds:uri="5adbbcee-4de0-4a31-b58c-460ba7058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</vt:i4>
      </vt:variant>
    </vt:vector>
  </HeadingPairs>
  <TitlesOfParts>
    <vt:vector size="19" baseType="lpstr">
      <vt:lpstr>Generation Business</vt:lpstr>
      <vt:lpstr>Distribution Business</vt:lpstr>
      <vt:lpstr>Energy Sales Revenues</vt:lpstr>
      <vt:lpstr>Enel Chile Results</vt:lpstr>
      <vt:lpstr>Resument Energía y EBITDA</vt:lpstr>
      <vt:lpstr>Liquidez disponible</vt:lpstr>
      <vt:lpstr>EBITDA</vt:lpstr>
      <vt:lpstr>EBIT &amp; Others by segment</vt:lpstr>
      <vt:lpstr>EBIT y otros por filial</vt:lpstr>
      <vt:lpstr>Non Operating Income</vt:lpstr>
      <vt:lpstr>Balance Sheet</vt:lpstr>
      <vt:lpstr>Ratios</vt:lpstr>
      <vt:lpstr>Fixed Assets</vt:lpstr>
      <vt:lpstr>Int. Rate</vt:lpstr>
      <vt:lpstr>GX Physical Data Chile</vt:lpstr>
      <vt:lpstr>DX Physical Data Chile</vt:lpstr>
      <vt:lpstr>EBITDA!Área_de_impresión</vt:lpstr>
      <vt:lpstr>'Enel Chile Results'!Área_de_impresión</vt:lpstr>
      <vt:lpstr>Ratios!Área_de_impresión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2020-05-04T20:43:51Z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0x0101003152676FA0BB3C48A8374287C6C0D912</vt:lpwstr>
  </property>
</Properties>
</file>