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975" windowHeight="3240" tabRatio="946" activeTab="9"/>
  </bookViews>
  <sheets>
    <sheet name="Generation Business" sheetId="1" r:id="rId1"/>
    <sheet name="Distribution Business" sheetId="2" r:id="rId2"/>
    <sheet name="Energy Sales Revenues" sheetId="3" r:id="rId3"/>
    <sheet name="Enel Chile Results" sheetId="4" r:id="rId4"/>
    <sheet name="Resument Energía y EBITDA" sheetId="5" state="hidden" r:id="rId5"/>
    <sheet name="Liquidez disponible" sheetId="6" state="hidden" r:id="rId6"/>
    <sheet name="EBITDA" sheetId="7" r:id="rId7"/>
    <sheet name="EBIT &amp; Others by segment" sheetId="8" r:id="rId8"/>
    <sheet name="EBIT y otros por filial" sheetId="9" state="hidden" r:id="rId9"/>
    <sheet name="Non Operating Income" sheetId="10" r:id="rId10"/>
    <sheet name="Balance Sheet" sheetId="11" r:id="rId11"/>
    <sheet name="Ratios" sheetId="12" r:id="rId12"/>
    <sheet name="Fixed Assets" sheetId="13" r:id="rId13"/>
    <sheet name="Int. Rate"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_ALT_X">#REF!</definedName>
    <definedName name="_AUC14bea23f398d402f9fec28677c7575b1" hidden="1">#REF!</definedName>
    <definedName name="_AUC19006f3d21d0476a9d0b40d14d11aa84" hidden="1">#REF!</definedName>
    <definedName name="_AUC1ade48618c734751afcb5287f7404ac1" hidden="1">#REF!</definedName>
    <definedName name="_AUC211aaefc79fb41d3b8a07db4222282f9" hidden="1">#REF!</definedName>
    <definedName name="_AUC49fe27293844461282fab00fd64f4d40" hidden="1">#REF!</definedName>
    <definedName name="_AUC63bd32a7c9f940e091c2da5a20c4011e" hidden="1">#REF!</definedName>
    <definedName name="_AUC8749c8c252e949bb94a745450c54d04a" hidden="1">#REF!</definedName>
    <definedName name="_AUCb2683aba45c54442a305e8330849767d" hidden="1">#REF!</definedName>
    <definedName name="_AUCc1f596b2e4e049fc967b12bbfed20816" hidden="1">#REF!</definedName>
    <definedName name="_AUCc45394643f2d43cd9261d66712b9a1a0" hidden="1">#REF!</definedName>
    <definedName name="_AUCda95bad85d1c46e6945e9dc55c67f986" hidden="1">#REF!</definedName>
    <definedName name="_AUCe04ab7be14bc4e3f920148e186caa7f1" hidden="1">#REF!</definedName>
    <definedName name="_bco1">'[1]empresa'!#REF!</definedName>
    <definedName name="_DAT1">'[2]Resumen'!#REF!</definedName>
    <definedName name="_DAT10">#REF!</definedName>
    <definedName name="_DAT11">#REF!</definedName>
    <definedName name="_DAT12">#REF!</definedName>
    <definedName name="_DAT2">'[2]Resumen'!#REF!</definedName>
    <definedName name="_DAT3">'[2]Resumen'!#REF!</definedName>
    <definedName name="_DAT4">'[2]Resumen'!#REF!</definedName>
    <definedName name="_DAT5">#REF!</definedName>
    <definedName name="_DAT6">#REF!</definedName>
    <definedName name="_DAT7">#REF!</definedName>
    <definedName name="_DAT8">#REF!</definedName>
    <definedName name="_DAT9">#REF!</definedName>
    <definedName name="_ING1">'[3]CMRESU99'!#REF!</definedName>
    <definedName name="_ING2">'[3]CMRESU99'!#REF!</definedName>
    <definedName name="_ING3">'[3]CMRESU99'!#REF!</definedName>
    <definedName name="_ING4">'[3]CMRESU99'!#REF!</definedName>
    <definedName name="_ING5">'[3]CMRESU99'!#REF!</definedName>
    <definedName name="_ING6">'[3]CMRESU99'!#REF!</definedName>
    <definedName name="_ING7">'[3]CMRESU99'!#REF!</definedName>
    <definedName name="_inv01">'[4]Balance'!$D$4</definedName>
    <definedName name="_Order1" hidden="1">255</definedName>
    <definedName name="_Order2" hidden="1">255</definedName>
    <definedName name="_VPP1">#REF!</definedName>
    <definedName name="_VPP2">#REF!</definedName>
    <definedName name="_VPP3">#REF!</definedName>
    <definedName name="a">'[5]Balance General'!$A$1:$W$130</definedName>
    <definedName name="A._E_INMOB._PASTOS_VERDES">#REF!</definedName>
    <definedName name="aa">#REF!</definedName>
    <definedName name="aaaaaa">#REF!</definedName>
    <definedName name="AD_Ajuste_VPP">'[6]AD Invers'!#REF!</definedName>
    <definedName name="AD_CM_Dividendos">'[6]AD Invers'!#REF!</definedName>
    <definedName name="AD_Corr_Mon_Inversion">'[6]AD Invers'!#REF!</definedName>
    <definedName name="AD_Patrim_Negativo">'[6]AD Invers'!#REF!</definedName>
    <definedName name="AD_Reconc_Utilidad.">#REF!</definedName>
    <definedName name="agosto_2001">#REF!</definedName>
    <definedName name="agosto_2002">#REF!</definedName>
    <definedName name="agosto_2003">#REF!</definedName>
    <definedName name="agosto_2004">#REF!</definedName>
    <definedName name="agosto_2005">#REF!</definedName>
    <definedName name="AGRICOLA_DE_CAMEROS">#REF!</definedName>
    <definedName name="AGUAS_SANTIAGO_PONIENTE">#REF!</definedName>
    <definedName name="AGUAS_STGO">#REF!</definedName>
    <definedName name="AJUSTADO">#REF!</definedName>
    <definedName name="AJUSTES_CERJ_MAYOR">#REF!</definedName>
    <definedName name="AJUSTES_CERJ_MENOR">#REF!</definedName>
    <definedName name="AJUSTES_CHILECTRA">#REF!</definedName>
    <definedName name="AJUSTES_DISTR_MAYOR">#REF!</definedName>
    <definedName name="AJUSTES_ENDESA">#REF!</definedName>
    <definedName name="AJUSTES_RIOMAIPO">#REF!</definedName>
    <definedName name="AMPLA">#REF!</definedName>
    <definedName name="AMPLA_">#REF!</definedName>
    <definedName name="AMPLA_INVESTIMENTOS">#REF!</definedName>
    <definedName name="AMPLA_INVESTIMENTOS_">#REF!</definedName>
    <definedName name="Año">'[7]introduccion'!#REF!</definedName>
    <definedName name="aprile_2001">#REF!</definedName>
    <definedName name="aprile_2002">#REF!</definedName>
    <definedName name="aprile_2003">#REF!</definedName>
    <definedName name="aprile_2004">#REF!</definedName>
    <definedName name="aprile_2005">#REF!</definedName>
    <definedName name="_xlnm.Print_Area" localSheetId="6">'EBITDA'!$A$1:$L$36</definedName>
    <definedName name="_xlnm.Print_Area" localSheetId="3">'Enel Chile Results'!$B$3:$F$40</definedName>
    <definedName name="_xlnm.Print_Area" localSheetId="11">'Ratios'!$B$1:$R$20</definedName>
    <definedName name="AREA01">#REF!</definedName>
    <definedName name="AREA02">#REF!</definedName>
    <definedName name="AREA04">#REF!</definedName>
    <definedName name="AS2DocOpenMode" hidden="1">"AS2DocumentEdit"</definedName>
    <definedName name="asd" hidden="1">#REF!</definedName>
    <definedName name="asiento">#REF!</definedName>
    <definedName name="AVvillas">'[8]Deposito a Plazo'!#REF!</definedName>
    <definedName name="BAJAS">#REF!</definedName>
    <definedName name="BAL.OCT">#REF!</definedName>
    <definedName name="Balance">#REF!</definedName>
    <definedName name="banco">'[9]#¡REF'!#REF!</definedName>
    <definedName name="Banco_Interbank">'[8]Deposito a Plazo'!#REF!</definedName>
    <definedName name="Banco_Paribas_luxembourg">'[8]Deposito a Plazo'!#REF!</definedName>
    <definedName name="Banco_Real">'[8]Deposito a Plazo'!#REF!</definedName>
    <definedName name="Banco_Santander_Santiago">'[8]Deposito a Plazo'!#REF!</definedName>
    <definedName name="basema">#REF!</definedName>
    <definedName name="BETANIA">#REF!</definedName>
    <definedName name="BETANIA_S.A.">#REF!</definedName>
    <definedName name="BETANIA_SA">#REF!</definedName>
    <definedName name="bloqueoMeta_Data">#REF!</definedName>
    <definedName name="BLPH29" hidden="1">'[10]bond curves-n.u.'!$C$16</definedName>
    <definedName name="C_COSTANERA">'[11]Detalle Otros Flujo'!#REF!</definedName>
    <definedName name="C_EL_GOBERNADOR">'[12]Estado de Resultado'!#REF!</definedName>
    <definedName name="CACHOEIRA_DOURADA">'[11]Detalle Otros Flujo'!#REF!</definedName>
    <definedName name="CACHOEIRA_DOURADA_">#REF!</definedName>
    <definedName name="CACHOEIRA_DOURADA_SA">'[13]Estado de Resultado'!$Y$8</definedName>
    <definedName name="CACHOERIA_DOURADA_">#REF!</definedName>
    <definedName name="CAM">#REF!</definedName>
    <definedName name="CAM_LTDA">'[14]Bce Brasil'!#REF!</definedName>
    <definedName name="CAM_LTDA.">#REF!</definedName>
    <definedName name="CAM_SA">#REF!</definedName>
    <definedName name="CAMEROS">#REF!</definedName>
    <definedName name="CapFloor_T0">'[15]Rng_CapFloor_T0'!$A$1:$CK$5</definedName>
    <definedName name="CAPITAL_ENERGIA">'[11]Detalle Otros Flujo'!#REF!</definedName>
    <definedName name="category_disponible">#REF!</definedName>
    <definedName name="CELTA">'[16]Balance General'!#REF!</definedName>
    <definedName name="CELTA_S.A.">#REF!</definedName>
    <definedName name="CELTA_SA">#REF!</definedName>
    <definedName name="CEMSA">#REF!</definedName>
    <definedName name="CEMSA_SA">#REF!</definedName>
    <definedName name="CENTRAL_COSTANERA">#REF!</definedName>
    <definedName name="CERJ">#REF!</definedName>
    <definedName name="CESA">'[17]Estado de Resultado'!$V$8</definedName>
    <definedName name="CGTF">#REF!</definedName>
    <definedName name="CGTF_">#REF!</definedName>
    <definedName name="check_offline">#REF!</definedName>
    <definedName name="CHF_EUR">#REF!</definedName>
    <definedName name="CHFvs.DEM">#REF!</definedName>
    <definedName name="CHFvs.EUR">#REF!</definedName>
    <definedName name="CHFvs.USD">#REF!</definedName>
    <definedName name="CHILECTRA">#REF!</definedName>
    <definedName name="CHILECTRA_INTERNACIONAL">#REF!</definedName>
    <definedName name="CHILECTRA_INTERNACIONAL_SA">#REF!</definedName>
    <definedName name="CHILECTRA_INVERSUD">#REF!</definedName>
    <definedName name="CHILECTRA_INVERSUD_SA">#REF!</definedName>
    <definedName name="CHILECTRA_SA">#REF!</definedName>
    <definedName name="CHINANGO">#REF!</definedName>
    <definedName name="CHINANGO_SA">#REF!</definedName>
    <definedName name="CHOCON">#REF!</definedName>
    <definedName name="CHOCON_S.A.">#REF!</definedName>
    <definedName name="CHOCON_SA">#REF!</definedName>
    <definedName name="CIA_PERUANA">#REF!</definedName>
    <definedName name="CIA_PERUANA_SA">#REF!</definedName>
    <definedName name="CIA_SAN_ISIDRO">#REF!</definedName>
    <definedName name="CIEN">#REF!</definedName>
    <definedName name="CIEN_">#REF!</definedName>
    <definedName name="CODENSA">#REF!</definedName>
    <definedName name="CODENSA_SA">#REF!</definedName>
    <definedName name="Codigo_compañia">#REF!</definedName>
    <definedName name="codigo_empresa">#REF!</definedName>
    <definedName name="codigo20">'[18]20'!#REF!</definedName>
    <definedName name="COELCE">#REF!</definedName>
    <definedName name="COELCE_">#REF!</definedName>
    <definedName name="compañia_codigo">#REF!</definedName>
    <definedName name="COMPAÑÍA_PERUANA">#REF!</definedName>
    <definedName name="CONO_SUR">#REF!</definedName>
    <definedName name="CONO_SUR_SA">#REF!</definedName>
    <definedName name="CONOSUR">#REF!</definedName>
    <definedName name="CONOSUR_SA">'[11]Detalle Otros Flujo'!#REF!</definedName>
    <definedName name="consolidado">'[19]NO CUADRA'!$A$3:$I$235</definedName>
    <definedName name="CONSTRUCTORA">'[12]Balance General'!#REF!</definedName>
    <definedName name="CONTABILIZACION_serie_10años">#REF!</definedName>
    <definedName name="control">#REF!</definedName>
    <definedName name="CORFIVALLE">#REF!</definedName>
    <definedName name="COSTANERA">'[16]Balance General'!#REF!</definedName>
    <definedName name="COSTANERA_S.A.">#REF!</definedName>
    <definedName name="COSTANERA_SA">#REF!</definedName>
    <definedName name="Ctas_Ctes_Relac">#REF!</definedName>
    <definedName name="ctas_por_cob_y_pag">'[19]NO CUADRA'!#REF!</definedName>
    <definedName name="Ctas_Relacionadas">#REF!</definedName>
    <definedName name="Ctas_Relacionadas1">#REF!</definedName>
    <definedName name="ctasctes">'[19]NO CUADRA'!$A$8:$AQ$109</definedName>
    <definedName name="CTM">#REF!</definedName>
    <definedName name="CTM_">#REF!</definedName>
    <definedName name="cua">#REF!</definedName>
    <definedName name="cuadratura_result">#REF!</definedName>
    <definedName name="Cuadro_1">#REF!</definedName>
    <definedName name="CUADRO13">#REF!</definedName>
    <definedName name="cvb" hidden="1">#REF!</definedName>
    <definedName name="d">'[20]Deposito a Plazo'!#REF!</definedName>
    <definedName name="Datos">'[19]NO CUADRA'!$A$3:$I$235</definedName>
    <definedName name="dd">'[21]Oblig bco C P'!#REF!</definedName>
    <definedName name="DEMvs.EUR">#REF!</definedName>
    <definedName name="DEMvs.USD">#REF!</definedName>
    <definedName name="DEPRECIACION">#REF!</definedName>
    <definedName name="DETALLE">#REF!</definedName>
    <definedName name="dfg" hidden="1">#REF!</definedName>
    <definedName name="dicembre_2001">#REF!</definedName>
    <definedName name="dicembre_2002">#REF!</definedName>
    <definedName name="dicembre_2003">#REF!</definedName>
    <definedName name="dicembre_2004">#REF!</definedName>
    <definedName name="dicembre_2005">#REF!</definedName>
    <definedName name="DIPREL">#REF!</definedName>
    <definedName name="DISTRILIMA">'[22]Balance General'!#REF!</definedName>
    <definedName name="DISTRILIMA_SA">'[22]Estado de Resultado'!#REF!</definedName>
    <definedName name="DOLARES">#REF!</definedName>
    <definedName name="e">'[21]Prov  y Cast'!#REF!</definedName>
    <definedName name="E.RES.OCT">#REF!</definedName>
    <definedName name="E_ARGENTINA">'[11]HOJADECONSOLIDACION'!#REF!</definedName>
    <definedName name="E_E_COLOMBIA">'[23]Balance General'!#REF!</definedName>
    <definedName name="E_E_DE_COLOMBIA">'[23]Estado de Resultado'!#REF!</definedName>
    <definedName name="E_ECO">'[16]Balance General'!#REF!</definedName>
    <definedName name="E_ECO_S.A.">#REF!</definedName>
    <definedName name="E_ECO_SA">#REF!</definedName>
    <definedName name="E_INTERNACIONAL">#REF!</definedName>
    <definedName name="EASA">'[16]Balance General'!#REF!</definedName>
    <definedName name="EASA_S.A.">#REF!</definedName>
    <definedName name="EASA_SA">#REF!</definedName>
    <definedName name="ECO">#REF!</definedName>
    <definedName name="ECO_SA">#REF!</definedName>
    <definedName name="EDEGEL">#REF!</definedName>
    <definedName name="EDEGEL_S.A.">#REF!</definedName>
    <definedName name="EDEGEL_SA">#REF!</definedName>
    <definedName name="EDELNOR">#REF!</definedName>
    <definedName name="EDELNOR_SA">#REF!</definedName>
    <definedName name="EDESUR">'[22]Balance General'!#REF!</definedName>
    <definedName name="EDESUR_SA">'[22]Estado de Resultado'!#REF!</definedName>
    <definedName name="EE_COLINA">#REF!</definedName>
    <definedName name="EE_COLINA_SA">#REF!</definedName>
    <definedName name="eee" hidden="1">#REF!</definedName>
    <definedName name="EERR_PPTTO">#REF!</definedName>
    <definedName name="EERRmiles">#REF!</definedName>
    <definedName name="EERRvalida">#REF!</definedName>
    <definedName name="efe">'[24]Prov  y Cast'!#REF!</definedName>
    <definedName name="EInterntional">#REF!</definedName>
    <definedName name="EL__MELON">'[14]FLUJO IFRS'!#REF!</definedName>
    <definedName name="EL_CHOCON">#REF!</definedName>
    <definedName name="EL_MELON">'[25]HOJADECONSOLIDACION'!$H$10</definedName>
    <definedName name="ELESUR">'[22]Balance General'!#REF!</definedName>
    <definedName name="ELESUR_SA">'[22]Estado de Resultado'!#REF!</definedName>
    <definedName name="ELIMIN1">#REF!</definedName>
    <definedName name="ELIMIN2">#REF!</definedName>
    <definedName name="ELIMIN3">#REF!</definedName>
    <definedName name="ELIMINACIONES">#REF!</definedName>
    <definedName name="EMGESA">#REF!</definedName>
    <definedName name="EMGESA_S.A.">#REF!</definedName>
    <definedName name="EMGESA_S.A.__fusionado">#REF!</definedName>
    <definedName name="EMGESA_S.A._fusionado">#REF!</definedName>
    <definedName name="EMGESA_SA">'[11]Detalle Otros Flujo'!#REF!</definedName>
    <definedName name="empresa">#REF!</definedName>
    <definedName name="END_CHILE_INT">#REF!</definedName>
    <definedName name="ENDESA">#REF!</definedName>
    <definedName name="ENDESA__MATRIZ">'[14]FLUJO IFRS'!#REF!</definedName>
    <definedName name="ENDESA_ARGENTINA">#REF!</definedName>
    <definedName name="ENDESA_BRASIL">#REF!</definedName>
    <definedName name="ENDESA_BRASIL_">#REF!</definedName>
    <definedName name="ENDESA_BRASIL_SA">#REF!</definedName>
    <definedName name="ENDESA_CHILE_INT">'[11]Detalle Otros Flujo'!#REF!</definedName>
    <definedName name="ENDESA_CHILE_INTERNACIONAL">#REF!</definedName>
    <definedName name="ENDESA_COLOMBIA">'[11]Detalle Otros Flujo'!#REF!</definedName>
    <definedName name="ENDESA_DE_COLOMBIA">'[26]Estado de Resultado'!#REF!</definedName>
    <definedName name="ENDESA_ECO">'[14]FLUJO IFRS'!#REF!</definedName>
    <definedName name="ENDESA_IND">#REF!</definedName>
    <definedName name="ENDESA_S.A.">#REF!</definedName>
    <definedName name="ENDESA_SA">'[22]Estado de Resultado'!#REF!</definedName>
    <definedName name="ENERI">#REF!</definedName>
    <definedName name="ENERSIS">#REF!</definedName>
    <definedName name="ENERSIS_ARG">'[22]Balance General'!#REF!</definedName>
    <definedName name="ENERSIS_ARGENTINA">'[22]Estado de Resultado'!#REF!</definedName>
    <definedName name="ENERSIS_INT">'[22]Balance General'!#REF!</definedName>
    <definedName name="ENERSIS_INTERNACIONAL">'[22]Estado de Resultado'!#REF!</definedName>
    <definedName name="ENERSIS_INTERNATIONAL">'[22]Estado de Resultado'!#REF!</definedName>
    <definedName name="ENERSIS_SA">#REF!</definedName>
    <definedName name="ENIGESA">#REF!</definedName>
    <definedName name="ENIGESA_S.A.">#REF!</definedName>
    <definedName name="ENIGESA_SA">#REF!</definedName>
    <definedName name="er" hidden="1">#REF!</definedName>
    <definedName name="ESTADO_DE_FLUJO_DE_EFECTIVO">#REF!</definedName>
    <definedName name="EV__DECIMALSYMBOL__" hidden="1">","</definedName>
    <definedName name="EV__EVCOM_OPTIONS__" hidden="1">8</definedName>
    <definedName name="EV__EXPOPTIONS__" hidden="1">0</definedName>
    <definedName name="EV__LASTREFTIME__" hidden="1">40113.4360185185</definedName>
    <definedName name="EV__LOCKEDCVW__CORPORATIVO" hidden="1">"i_TOT,BALANCE,REAL,ENEL,ML,G001,2006.TOTAL,Contrib_ENDESA,YTD,"</definedName>
    <definedName name="EV__LOCKEDCVW__ECYR" hidden="1">"i_TOT,BALANCE,REAL,ENEL,ML,G051,2006.ENE,Input_M,YTD,"</definedName>
    <definedName name="EV__LOCKEDCVW__ENERSIS" hidden="1">"i_TOT,BALANCE,REAL,ENEL,ML,G300,2006.TOTAL,Contrib_ENDESA,YTD,"</definedName>
    <definedName name="EV__LOCKEDCVW__GRECIA" hidden="1">"i_TOT,BALANCE,REAL,ENEL,ML,G073,2006.TOTAL,Contrib_ENDESA,YTD,"</definedName>
    <definedName name="EV__LOCKEDCVW__IC" hidden="1">"i_TOT,BALANCE,Dec,REAL,ML,G001,2006.TOTAL,YTD,"</definedName>
    <definedName name="EV__LOCKEDCVW__PERIMETRO" hidden="1">"PCON,i_TOT,REAL,ML,G001,2006.TOTAL,YTD,"</definedName>
    <definedName name="EV__LOCKEDCVW__TCAMBIO" hidden="1">"REAL,BRL,Global,2006.TOTAL,CONSRATES,YTD,"</definedName>
    <definedName name="EV__LOCKEDCVW__VALIDACION" hidden="1">"i_TOT,REAL,2006.TOTAL,VALIDACIONESPRUEBA,vnone,YTD,"</definedName>
    <definedName name="EV__LOCKSTATUS__" hidden="1">4</definedName>
    <definedName name="EV__MAXEXPCOLS__" hidden="1">100</definedName>
    <definedName name="EV__MAXEXPROWS__" hidden="1">10000</definedName>
    <definedName name="EV__MEMORYCVW__" hidden="1">0</definedName>
    <definedName name="EV__WBEVMODE__" hidden="1">1</definedName>
    <definedName name="EV__WBREFOPTIONS__" hidden="1">134217732</definedName>
    <definedName name="EV__WBVERSION__" hidden="1">0</definedName>
    <definedName name="EV__WSINFO__" hidden="1">"endesabpc"</definedName>
    <definedName name="expand_anexos">#REF!</definedName>
    <definedName name="expansion">#REF!</definedName>
    <definedName name="FACTORES">#REF!</definedName>
    <definedName name="fdos">#REF!</definedName>
    <definedName name="febbraio_2001">#REF!</definedName>
    <definedName name="febbraio_2002">#REF!</definedName>
    <definedName name="febbraio_2003">#REF!</definedName>
    <definedName name="febbraio_2004">#REF!</definedName>
    <definedName name="febbraio_2005">#REF!</definedName>
    <definedName name="ff">'[11]Detalle Otros Flujo'!#REF!</definedName>
    <definedName name="Fiduvalle">'[8]Deposito a Plazo'!#REF!</definedName>
    <definedName name="GAS_ATACAMA">#REF!</definedName>
    <definedName name="GAS_ATACAMA_SA">#REF!</definedName>
    <definedName name="GBPvs.EUR">#REF!</definedName>
    <definedName name="GEN_PERU">#REF!</definedName>
    <definedName name="GENERANDES">#REF!</definedName>
    <definedName name="GENERANDES_PERU">'[11]Detalle Otros Flujo'!#REF!</definedName>
    <definedName name="gennaio_2001">#REF!</definedName>
    <definedName name="gennaio_2002">#REF!</definedName>
    <definedName name="gennaio_2003">#REF!</definedName>
    <definedName name="gennaio_2004">#REF!</definedName>
    <definedName name="gennaio_2005">#REF!</definedName>
    <definedName name="ghj" hidden="1">#REF!</definedName>
    <definedName name="giugno_2001">#REF!</definedName>
    <definedName name="giugno_2002">#REF!</definedName>
    <definedName name="giugno_2003">#REF!</definedName>
    <definedName name="giugno_2004">#REF!</definedName>
    <definedName name="giugno_2005">#REF!</definedName>
    <definedName name="graficos2">#REF!</definedName>
    <definedName name="HIDROAYSEN">#REF!</definedName>
    <definedName name="HIDROAYSEN_SA">#REF!</definedName>
    <definedName name="HIDROINVEST">#REF!</definedName>
    <definedName name="HIDROINVEST_S.A.">#REF!</definedName>
    <definedName name="HIDROINVEST_SA">#REF!</definedName>
    <definedName name="HISTORICO">#REF!</definedName>
    <definedName name="hjk" hidden="1">#REF!</definedName>
    <definedName name="Hoy">'[27]anexo01'!$K$4</definedName>
    <definedName name="ias">'[1]empresa'!#REF!</definedName>
    <definedName name="IIMV">#REF!</definedName>
    <definedName name="IIMVCORACEROS__.">#REF!</definedName>
    <definedName name="IM_VELASCO">#REF!</definedName>
    <definedName name="IM_VELASCO_SA">#REF!</definedName>
    <definedName name="IMV">#REF!</definedName>
    <definedName name="IMVELASCO">#REF!</definedName>
    <definedName name="IMVELASCO_LTDA.">#REF!</definedName>
    <definedName name="IMVLADEHESA">#REF!</definedName>
    <definedName name="Ing_ajenos_de_la_Explotación">#REF!</definedName>
    <definedName name="Ing_Explotacion">#REF!</definedName>
    <definedName name="INGENDESA">#REF!</definedName>
    <definedName name="INGENDESA_S.A.">#REF!</definedName>
    <definedName name="INGENDESA_SA">#REF!</definedName>
    <definedName name="INGRESOS">'[3]CMRESU99'!#REF!</definedName>
    <definedName name="Ingresos_Financieros">#REF!</definedName>
    <definedName name="Int_Minoritario">#REF!</definedName>
    <definedName name="intco_md">#REF!</definedName>
    <definedName name="interco_md">#REF!</definedName>
    <definedName name="Interes_Minoritario">#REF!</definedName>
    <definedName name="Interés_Minoritario">#REF!</definedName>
    <definedName name="INTERESES_MINORITARIA">'[19]NO CUADRA'!$A$1:$O$116</definedName>
    <definedName name="INTERESES_MINORITARIOS">'[19]NO CUADRA'!$A$1:$O$122</definedName>
    <definedName name="INV_ENDESA">#REF!</definedName>
    <definedName name="INV_ENDESA_NORTE">'[16]Balance General'!#REF!</definedName>
    <definedName name="INV_ENDESA_NORTE_SA">#REF!</definedName>
    <definedName name="INVERSION_EERR">'[19]NO CUADRA'!$A$2:$P$78</definedName>
    <definedName name="Inversiones">#REF!</definedName>
    <definedName name="INVESTLUZ">#REF!</definedName>
    <definedName name="INVESTLUZ_">#REF!</definedName>
    <definedName name="ITLvs.CHF">#REF!</definedName>
    <definedName name="ITLvs.EUR">#REF!</definedName>
    <definedName name="ITLvs.USD">#REF!</definedName>
    <definedName name="JPYvs.EUR">#REF!</definedName>
    <definedName name="kto">#REF!</definedName>
    <definedName name="LAJAS">'[14]EFE año Ant'!#REF!</definedName>
    <definedName name="LAJAS_INV">'[11]Detalle Otros Flujo'!#REF!</definedName>
    <definedName name="LAJAS_INVERSORA">#REF!</definedName>
    <definedName name="LAJAS_INVERSORA_SA">'[17]Estado de Resultado'!$X$8</definedName>
    <definedName name="legalentity_disponible">#REF!</definedName>
    <definedName name="lista_sociedades">#REF!</definedName>
    <definedName name="listado_empresa">#REF!</definedName>
    <definedName name="listado_empresa2">#REF!</definedName>
    <definedName name="LO_VENECIA">'[16]Balance General'!#REF!</definedName>
    <definedName name="LO_VENECIA_SA">#REF!</definedName>
    <definedName name="los">'[28]Bce Brasil'!#REF!</definedName>
    <definedName name="LOS_MAITENES">#REF!</definedName>
    <definedName name="LOS_MAITENES_C">#REF!</definedName>
    <definedName name="luglio_2001">#REF!</definedName>
    <definedName name="luglio_2002">#REF!</definedName>
    <definedName name="luglio_2003">#REF!</definedName>
    <definedName name="luglio_2004">#REF!</definedName>
    <definedName name="luglio_2005">#REF!</definedName>
    <definedName name="LUZ_ANDES">#REF!</definedName>
    <definedName name="LUZ_ANDES_SA">#REF!</definedName>
    <definedName name="LUZ_BOGOTA">#REF!</definedName>
    <definedName name="LUZ_DE_RIO">#REF!</definedName>
    <definedName name="LUZ_DE_RIO_SA">#REF!</definedName>
    <definedName name="maggio_2001">#REF!</definedName>
    <definedName name="maggio_2002">#REF!</definedName>
    <definedName name="maggio_2003">#REF!</definedName>
    <definedName name="maggio_2004">#REF!</definedName>
    <definedName name="maggio_2005">#REF!</definedName>
    <definedName name="marzo_2001">#REF!</definedName>
    <definedName name="marzo_2002">#REF!</definedName>
    <definedName name="marzo_2003">#REF!</definedName>
    <definedName name="marzo_2004">#REF!</definedName>
    <definedName name="marzo_2005">#REF!</definedName>
    <definedName name="MAY.NOV">#REF!</definedName>
    <definedName name="MAYOR.OCT">#REF!</definedName>
    <definedName name="MAYOR_SYNAPSIS">#REF!</definedName>
    <definedName name="MENOR_CHILECTRA">#REF!</definedName>
    <definedName name="MENOR_CORDILLERA">#REF!</definedName>
    <definedName name="MENOR_DISTRILEC_BOL64">#REF!</definedName>
    <definedName name="MENOR_DISTRILIMA_BOL64">#REF!</definedName>
    <definedName name="MENOR_ENDESA">#REF!</definedName>
    <definedName name="MENOR_RIO_MAIPO">#REF!</definedName>
    <definedName name="Mes">'[7]introduccion'!#REF!</definedName>
    <definedName name="MEWarning" hidden="1">1</definedName>
    <definedName name="mm">'[27]anexo01'!$K$9</definedName>
    <definedName name="NEWOPER">"$A$74:$R$75"</definedName>
    <definedName name="nombre_interco_md">#REF!</definedName>
    <definedName name="NOTA_MENOR_VALOR">#REF!</definedName>
    <definedName name="NOTAS">#REF!</definedName>
    <definedName name="novembre_2001">#REF!</definedName>
    <definedName name="novembre_2002">#REF!</definedName>
    <definedName name="novembre_2003">#REF!</definedName>
    <definedName name="novembre_2004">#REF!</definedName>
    <definedName name="novembre_2005">#REF!</definedName>
    <definedName name="o_ing">'[1]empresa'!#REF!</definedName>
    <definedName name="o_pas_lp">'[1]empresa'!#REF!</definedName>
    <definedName name="o_var_lp">'[1]empresa'!#REF!</definedName>
    <definedName name="OTROS">'[19]NO CUADRA'!$A$126:$P$170</definedName>
    <definedName name="ottobre_2001">#REF!</definedName>
    <definedName name="ottobre_2002">#REF!</definedName>
    <definedName name="ottobre_2003">#REF!</definedName>
    <definedName name="ottobre_2004">#REF!</definedName>
    <definedName name="ottobre_2005">#REF!</definedName>
    <definedName name="P_T_Utlidades">#REF!</definedName>
    <definedName name="PANGUE">#REF!</definedName>
    <definedName name="PANGUE_S.A.">#REF!</definedName>
    <definedName name="PANGUE_SA">#REF!</definedName>
    <definedName name="Participa2">'[19]NO CUADRA'!$A$95:$Z$148</definedName>
    <definedName name="Participa3">'[19]NO CUADRA'!$A$159:$M$181</definedName>
    <definedName name="Participacion">'[19]NO CUADRA'!$A$1:$AL$91</definedName>
    <definedName name="Participación_Económica">'[19]NO CUADRA'!$E$67:$P$89</definedName>
    <definedName name="ParticipacionEconomicas">'[19]NO CUADRA'!$E$68:$P$89</definedName>
    <definedName name="pas">#REF!</definedName>
    <definedName name="PASTOS_VERDES">#REF!</definedName>
    <definedName name="Patrimonio">#REF!</definedName>
    <definedName name="PEHUENCHE">#REF!</definedName>
    <definedName name="PEHUENCHE_S.A.">#REF!</definedName>
    <definedName name="PEHUENCHE_SA">#REF!</definedName>
    <definedName name="PESOS">#REF!</definedName>
    <definedName name="PorcentajeEconomico">#REF!</definedName>
    <definedName name="Presentacion">#REF!</definedName>
    <definedName name="PRESENTACION.">#REF!</definedName>
    <definedName name="PRUEBA">#REF!</definedName>
    <definedName name="qw">#REF!</definedName>
    <definedName name="qwe" hidden="1">#REF!</definedName>
    <definedName name="Reporte">'[18]RESUMEN'!$E$15</definedName>
    <definedName name="res">#REF!</definedName>
    <definedName name="resultado">#REF!</definedName>
    <definedName name="Resultados_abierto">#REF!</definedName>
    <definedName name="Resultados_FECU">#REF!</definedName>
    <definedName name="RESUMEN">#REF!</definedName>
    <definedName name="RIO_MAIPO">'[22]Balance General'!#REF!</definedName>
    <definedName name="RIO_MAIPO_SA">'[22]Estado de Resultado'!#REF!</definedName>
    <definedName name="RIOMAIPO">#REF!</definedName>
    <definedName name="row_key3_total">#REF!</definedName>
    <definedName name="rty" hidden="1">#REF!</definedName>
    <definedName name="s">'[29]Prov  y Cast'!#REF!</definedName>
    <definedName name="SAN_ISIDRO">#REF!</definedName>
    <definedName name="SAN_ISIDRO_S.A.">#REF!</definedName>
    <definedName name="SAN_ISIDRO_SA">#REF!</definedName>
    <definedName name="SANTIAGO_PONIENTE">#REF!</definedName>
    <definedName name="SCP_ARGENTINA">'[16]Balance General'!#REF!</definedName>
    <definedName name="SCP_ARGENTINA_S.A.">#REF!</definedName>
    <definedName name="SCP_ARGENTINA_SA">#REF!</definedName>
    <definedName name="settembre_2001">#REF!</definedName>
    <definedName name="settembre_2002">#REF!</definedName>
    <definedName name="settembre_2003">#REF!</definedName>
    <definedName name="settembre_2004">#REF!</definedName>
    <definedName name="settembre_2005">#REF!</definedName>
    <definedName name="Sin_Endesa">#REF!</definedName>
    <definedName name="STGO_2000">'[12]Balance General'!#REF!</definedName>
    <definedName name="STGO_2000_LTDA">'[12]Estado de Resultado'!#REF!</definedName>
    <definedName name="suppress2">#REF!</definedName>
    <definedName name="suuu">'[11]Detalle Otros Flujo'!#REF!</definedName>
    <definedName name="Swaption_T0">'[15]Rng_Swaption_T0'!$A$1:$CF$5</definedName>
    <definedName name="SYNAPSIS">#REF!</definedName>
    <definedName name="SYNAPSIS_ARGENTINA">'[30]Balance General'!$D$9</definedName>
    <definedName name="SYNAPSIS_BRASIL">'[30]Balance General'!$G$9</definedName>
    <definedName name="SYNAPSIS_CHILE">'[30]Balance General'!$C$9</definedName>
    <definedName name="SYNAPSIS_COLOMBIA">'[30]Balance General'!$F$9</definedName>
    <definedName name="SYNAPSIS_PERU">'[30]Balance General'!$E$9</definedName>
    <definedName name="SYNAPSIS_SA">#REF!</definedName>
    <definedName name="tabla">#REF!</definedName>
    <definedName name="TAN">'[31]Balance General'!#REF!</definedName>
    <definedName name="tc">'[32]BONOS LOCAL'!$T$2</definedName>
    <definedName name="TD">#REF!</definedName>
    <definedName name="TD_SI">#REF!</definedName>
    <definedName name="temp1A">#REF!</definedName>
    <definedName name="TESA">#REF!</definedName>
    <definedName name="TESA_">#REF!</definedName>
    <definedName name="TEST0">#REF!</definedName>
    <definedName name="TEST1">'[2]Resumen'!#REF!</definedName>
    <definedName name="TEST2">'[2]Resumen'!#REF!</definedName>
    <definedName name="TEST3">'[2]Resumen'!#REF!</definedName>
    <definedName name="TESTHKEY">#REF!</definedName>
    <definedName name="TESTKEYS">#REF!</definedName>
    <definedName name="TESTVKEY">#REF!</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6">#REF!</definedName>
    <definedName name="TextRefCopy77">#REF!</definedName>
    <definedName name="TextRefCopy78">#REF!</definedName>
    <definedName name="TextRefCopy79">#REF!</definedName>
    <definedName name="TextRefCopy8">#REF!</definedName>
    <definedName name="TextRefCopy80">#REF!</definedName>
    <definedName name="TextRefCopy81">#REF!</definedName>
    <definedName name="TextRefCopy82">#REF!</definedName>
    <definedName name="TextRefCopy83">#REF!</definedName>
    <definedName name="TextRefCopy84">#REF!</definedName>
    <definedName name="TextRefCopy85">#REF!</definedName>
    <definedName name="TextRefCopy86">#REF!</definedName>
    <definedName name="TextRefCopy87">#REF!</definedName>
    <definedName name="TextRefCopy88">#REF!</definedName>
    <definedName name="TextRefCopy89">#REF!</definedName>
    <definedName name="TextRefCopy9">#REF!</definedName>
    <definedName name="TextRefCopy90">#REF!</definedName>
    <definedName name="TextRefCopy91">#REF!</definedName>
    <definedName name="TextRefCopyRangeCount" hidden="1">91</definedName>
    <definedName name="time_disponible">#REF!</definedName>
    <definedName name="tipo_reporte">#REF!</definedName>
    <definedName name="tr" hidden="1">#REF!</definedName>
    <definedName name="Tramos">#REF!</definedName>
    <definedName name="TRANSQUILLOTA">#REF!</definedName>
    <definedName name="TRANSQUILLOTA_SA">#REF!</definedName>
    <definedName name="tttt">'[33]empresa'!#REF!</definedName>
    <definedName name="TUNEL">#REF!</definedName>
    <definedName name="TUNEL_EL_MELON">#REF!</definedName>
    <definedName name="TUNEL_EL_MELON_S.A.">#REF!</definedName>
    <definedName name="TUNEL_EL_MELON_SA">#REF!</definedName>
    <definedName name="uf_hoy">'[27]anexo01'!$K$10</definedName>
    <definedName name="uio" hidden="1">#REF!</definedName>
    <definedName name="usd_hoy">'[27]anexo01'!$K$7</definedName>
    <definedName name="USDvs.EUR">#REF!</definedName>
    <definedName name="UTILIDAD_EE_RR">#REF!</definedName>
    <definedName name="V">#REF!</definedName>
    <definedName name="VALOR">#REF!</definedName>
    <definedName name="vbn" hidden="1">#REF!</definedName>
    <definedName name="VELASCO">'[22]Balance General'!#REF!</definedName>
    <definedName name="VPP">#REF!</definedName>
    <definedName name="wer" hidden="1">#REF!</definedName>
    <definedName name="willy">'[19]NO CUADRA'!#REF!</definedName>
    <definedName name="x">'[34]Balance General'!#REF!</definedName>
    <definedName name="xx">'[34]Participaciones1'!#REF!</definedName>
    <definedName name="xxxx">#REF!</definedName>
    <definedName name="xxxxx">#REF!</definedName>
    <definedName name="xxxxxxxxxxxxxxxxxxx">#REF!</definedName>
    <definedName name="yui" hidden="1">#REF!</definedName>
    <definedName name="zxc" hidden="1">#REF!</definedName>
  </definedNames>
  <calcPr fullCalcOnLoad="1"/>
</workbook>
</file>

<file path=xl/sharedStrings.xml><?xml version="1.0" encoding="utf-8"?>
<sst xmlns="http://schemas.openxmlformats.org/spreadsheetml/2006/main" count="447" uniqueCount="250">
  <si>
    <t>EBITDA</t>
  </si>
  <si>
    <t>%</t>
  </si>
  <si>
    <t>Ventas de Energía (GWh):</t>
  </si>
  <si>
    <t>Generación de Energía (GWh):</t>
  </si>
  <si>
    <t>Menos: Ajustes de consolidación y otras actividades de negocio</t>
  </si>
  <si>
    <t>Generación y Transmisión:</t>
  </si>
  <si>
    <t>Distribución:</t>
  </si>
  <si>
    <t xml:space="preserve">Resumen por Segmento de Negocio: </t>
  </si>
  <si>
    <t>Energía Física Vendida y Generada / EBITDA</t>
  </si>
  <si>
    <t>Caja y caja equivalente</t>
  </si>
  <si>
    <t>Caja y caja equivalente + Colocaciones &gt; 90 días</t>
  </si>
  <si>
    <t>Líneas de crédito comprometidas disponibles</t>
  </si>
  <si>
    <t>(en millones de USD)</t>
  </si>
  <si>
    <t>Liquidez disponible</t>
  </si>
  <si>
    <t>Segmento de Distribución</t>
  </si>
  <si>
    <t>Depreciación, Amortización y Deterioro</t>
  </si>
  <si>
    <t>(Cifras en millones de Ch$)</t>
  </si>
  <si>
    <t>MMCh$</t>
  </si>
  <si>
    <t>Total Segmento de Generación y Transmisión</t>
  </si>
  <si>
    <t>Total Segmento de Distribución</t>
  </si>
  <si>
    <t xml:space="preserve">EBIT       </t>
  </si>
  <si>
    <t>2016 (*)</t>
  </si>
  <si>
    <t>EBITDA (MMCh$)</t>
  </si>
  <si>
    <t>Pehuenche</t>
  </si>
  <si>
    <t>Celta</t>
  </si>
  <si>
    <t>Hidroeléctrica</t>
  </si>
  <si>
    <t>Térmica</t>
  </si>
  <si>
    <t>Mini-generación hidroeléctrica (ERNC)</t>
  </si>
  <si>
    <t>Total</t>
  </si>
  <si>
    <t>Residencial</t>
  </si>
  <si>
    <t>Comercial</t>
  </si>
  <si>
    <t>Industrial</t>
  </si>
  <si>
    <t>Otros clientes</t>
  </si>
  <si>
    <t>Número de clientes (miles):</t>
  </si>
  <si>
    <t>Gas Atacama</t>
  </si>
  <si>
    <t>Enel Generación Chile (ex Endesa Chile)</t>
  </si>
  <si>
    <t>Otros clientes (**)</t>
  </si>
  <si>
    <t>Número de unidades de generación</t>
  </si>
  <si>
    <t>Capacidad instalada (MW)</t>
  </si>
  <si>
    <t>Ventas de Energía (GWh)</t>
  </si>
  <si>
    <t>Generación de Electricidad (GWh)</t>
  </si>
  <si>
    <t>Generación por Tipo de Energía (GWh)</t>
  </si>
  <si>
    <t>Ventas</t>
  </si>
  <si>
    <t>% Volumen de Ventas</t>
  </si>
  <si>
    <t>Ventas de Energía por Tipo de Cliente (GWh)</t>
  </si>
  <si>
    <t>Clientes regulados</t>
  </si>
  <si>
    <t>Clientes no regulados</t>
  </si>
  <si>
    <t>Mercado spot</t>
  </si>
  <si>
    <t>Total Ventas de Energía</t>
  </si>
  <si>
    <t>Enel Distribución Chile</t>
  </si>
  <si>
    <t>Período de 10 meses terminados el 31 de diciembre de 2016</t>
  </si>
  <si>
    <t>Enel Generación Chile</t>
  </si>
  <si>
    <t>Total Consolidados ENEL CHILE</t>
  </si>
  <si>
    <t>Segmento de Negocio</t>
  </si>
  <si>
    <t>Ebitda 12 meses</t>
  </si>
  <si>
    <t>Ebitda 10 meses</t>
  </si>
  <si>
    <t>Acum a Febrero</t>
  </si>
  <si>
    <t xml:space="preserve">Ebitda </t>
  </si>
  <si>
    <t>Depreciacion</t>
  </si>
  <si>
    <t>Itemes  extraordinarios</t>
  </si>
  <si>
    <t>EBITDA (*)</t>
  </si>
  <si>
    <t>10 meses</t>
  </si>
  <si>
    <t>Por diferencia</t>
  </si>
  <si>
    <t>Otras</t>
  </si>
  <si>
    <t>Gx 12 2016</t>
  </si>
  <si>
    <t>Gx 02 2016</t>
  </si>
  <si>
    <t>Prorrata</t>
  </si>
  <si>
    <t>Diferencia Gx 02 2016</t>
  </si>
  <si>
    <t>Dx 12 2016</t>
  </si>
  <si>
    <t>Dx 02 2016</t>
  </si>
  <si>
    <t xml:space="preserve">por diferencia </t>
  </si>
  <si>
    <t>Compras de Energia</t>
  </si>
  <si>
    <t>Marzo</t>
  </si>
  <si>
    <t>dec</t>
  </si>
  <si>
    <t>Otros</t>
  </si>
  <si>
    <t>febrero</t>
  </si>
  <si>
    <t>mes marzo</t>
  </si>
  <si>
    <t xml:space="preserve">Otros clientes </t>
  </si>
  <si>
    <t>Segmento de Generación</t>
  </si>
  <si>
    <t xml:space="preserve">Total   </t>
  </si>
  <si>
    <t xml:space="preserve">(GWh) </t>
  </si>
  <si>
    <t>Enel Generación Chile S.A.</t>
  </si>
  <si>
    <t>(%)</t>
  </si>
  <si>
    <t>SIC &amp; SING Chile</t>
  </si>
  <si>
    <t>Enel Distribucion Chile (*)</t>
  </si>
  <si>
    <t>(GWh) (*)</t>
  </si>
  <si>
    <t>Chile</t>
  </si>
  <si>
    <t>-</t>
  </si>
  <si>
    <t>n/a</t>
  </si>
  <si>
    <t>Company</t>
  </si>
  <si>
    <t>Markets in which participates</t>
  </si>
  <si>
    <t>Energy Sales</t>
  </si>
  <si>
    <t>Market share</t>
  </si>
  <si>
    <t>Energy Losses</t>
  </si>
  <si>
    <t>Clients</t>
  </si>
  <si>
    <t>Clients/Employees</t>
  </si>
  <si>
    <t>(thousand)</t>
  </si>
  <si>
    <t>(*) Final sales to the customers and tolls are included.</t>
  </si>
  <si>
    <t>Energy Sales Revenues</t>
  </si>
  <si>
    <t>Revenues by business and type of customers</t>
  </si>
  <si>
    <t>(Figures in Million Ch$)</t>
  </si>
  <si>
    <t>COUNTRY</t>
  </si>
  <si>
    <t>Generation:</t>
  </si>
  <si>
    <t>Regulated customers</t>
  </si>
  <si>
    <t>Non regulated customers</t>
  </si>
  <si>
    <t>Spot market</t>
  </si>
  <si>
    <t>Other Clients</t>
  </si>
  <si>
    <t>Distribution:</t>
  </si>
  <si>
    <t>Residential</t>
  </si>
  <si>
    <t>Commercial</t>
  </si>
  <si>
    <t>Other</t>
  </si>
  <si>
    <t>Less: Consolidation adjustments</t>
  </si>
  <si>
    <t>Total Energy sales</t>
  </si>
  <si>
    <t>CONSOLIDATED INCOME STATEMENT (Million Ch$)</t>
  </si>
  <si>
    <t>Change</t>
  </si>
  <si>
    <t>% Change</t>
  </si>
  <si>
    <t>REVENUES</t>
  </si>
  <si>
    <t>Sales</t>
  </si>
  <si>
    <t>Other operating revenues</t>
  </si>
  <si>
    <t>PROCUREMENT AND SERVICES</t>
  </si>
  <si>
    <t>Energy purchases</t>
  </si>
  <si>
    <t>Fuel consumption</t>
  </si>
  <si>
    <t>Transportation expenses</t>
  </si>
  <si>
    <t>Other variable procurement and service cost</t>
  </si>
  <si>
    <t>CONTRIBUTION MARGIN</t>
  </si>
  <si>
    <t>Other work performed by entity and capitalized</t>
  </si>
  <si>
    <t>Employee benefits expense</t>
  </si>
  <si>
    <t>Other fixed operating expenses</t>
  </si>
  <si>
    <t>GROSS OPERATING INCOME (EBITDA)</t>
  </si>
  <si>
    <t>Depreciation and amortization</t>
  </si>
  <si>
    <t>Reversal of impairment profit (impairment loss) recognized in profit or loss</t>
  </si>
  <si>
    <t>OPERATING INCOME</t>
  </si>
  <si>
    <t>NET FINANCIAL EXPENSE</t>
  </si>
  <si>
    <t>Financial income</t>
  </si>
  <si>
    <t>Financial costs</t>
  </si>
  <si>
    <t>Gain (Loss) for indexed assets and liabilities</t>
  </si>
  <si>
    <t>Foreign currency exchange differences, net</t>
  </si>
  <si>
    <t>OTHER NON-OPERATING RESULTS</t>
  </si>
  <si>
    <t>Income from other investments</t>
  </si>
  <si>
    <t>Other Profit (Loss) related to Sale of Assets</t>
  </si>
  <si>
    <t>Share of profit (loss) of associates accounted for using the equity method</t>
  </si>
  <si>
    <t>Otther Non Operating revenues (expenses)</t>
  </si>
  <si>
    <t>NET INCOME BEFORE TAXES</t>
  </si>
  <si>
    <t>Income Tax</t>
  </si>
  <si>
    <t>NET INCOME</t>
  </si>
  <si>
    <t>Shareholders of the parent company</t>
  </si>
  <si>
    <t>Non-controlling interest</t>
  </si>
  <si>
    <t>Earning per share  (Ch$ /share)*</t>
  </si>
  <si>
    <t>EBITDA, by business segment</t>
  </si>
  <si>
    <t xml:space="preserve"> % Change</t>
  </si>
  <si>
    <t xml:space="preserve"> Generation business</t>
  </si>
  <si>
    <t xml:space="preserve"> Distribution business</t>
  </si>
  <si>
    <t>Less: consolidation adjustments and other activities</t>
  </si>
  <si>
    <t>Total Consolidated Revenues</t>
  </si>
  <si>
    <t xml:space="preserve"> Generation businesses</t>
  </si>
  <si>
    <t>Total Consolidated Procurement and Services Costs</t>
  </si>
  <si>
    <t xml:space="preserve">  Personnel Expenses</t>
  </si>
  <si>
    <t xml:space="preserve">  Other expenses by nature</t>
  </si>
  <si>
    <t>Total Generation business</t>
  </si>
  <si>
    <t>Personnel Expenses</t>
  </si>
  <si>
    <t>Other expenses by nature</t>
  </si>
  <si>
    <t>Total Distribution business</t>
  </si>
  <si>
    <t xml:space="preserve">Generation </t>
  </si>
  <si>
    <t>Distribution</t>
  </si>
  <si>
    <t>TOTAL CONSOLIDATED EBITDA</t>
  </si>
  <si>
    <t>Business Segment</t>
  </si>
  <si>
    <t>Depreciation, Amortization and Impairments</t>
  </si>
  <si>
    <t>(Figures in million Ch$)</t>
  </si>
  <si>
    <t>TOTAL CONSOLIDATED</t>
  </si>
  <si>
    <t>NON OPERATING INCOME</t>
  </si>
  <si>
    <t>Financial Income</t>
  </si>
  <si>
    <t>Enel Generación Chile and subsidiaries</t>
  </si>
  <si>
    <t>Enel Distribución Chile and subsidiaries</t>
  </si>
  <si>
    <t>Other subsidiaries non related with generation and distribution business</t>
  </si>
  <si>
    <t>Less: consolidation adjustments</t>
  </si>
  <si>
    <t>Total Financial Income</t>
  </si>
  <si>
    <t>Financial Costs</t>
  </si>
  <si>
    <t>Total Financial Costs</t>
  </si>
  <si>
    <t>Foreign currency exchange differences</t>
  </si>
  <si>
    <t>Total Foreign currency exchange differences</t>
  </si>
  <si>
    <t>Total Gain (Loss) for indexed assets and liabilities</t>
  </si>
  <si>
    <t>Total Net Financial Income</t>
  </si>
  <si>
    <t>Total Other Profit (Loss) related to Sale of Assets</t>
  </si>
  <si>
    <t>Other Profit (Loss)</t>
  </si>
  <si>
    <t>Total Other Profit (Loss)</t>
  </si>
  <si>
    <t>Total Share of Profit (Loss) of associates accounted for using the equity method</t>
  </si>
  <si>
    <t>Total Other Profit (Loss) accounted in Non Operating Income</t>
  </si>
  <si>
    <t>Net Income Before Taxes</t>
  </si>
  <si>
    <t>Total Income Tax</t>
  </si>
  <si>
    <t>Net Income</t>
  </si>
  <si>
    <t>Net Income attributable to owners of parent</t>
  </si>
  <si>
    <t>Net income attributable to non-controlling interest</t>
  </si>
  <si>
    <t>Assets</t>
  </si>
  <si>
    <t>(Million Ch$)</t>
  </si>
  <si>
    <t>Current Assets</t>
  </si>
  <si>
    <t>Non current Assets</t>
  </si>
  <si>
    <t xml:space="preserve">Non-current Assets classified as held for sale </t>
  </si>
  <si>
    <t>Total Assets</t>
  </si>
  <si>
    <t>Liabilities and Equity</t>
  </si>
  <si>
    <t>Current Liabilities</t>
  </si>
  <si>
    <t>Non Current Liabilities</t>
  </si>
  <si>
    <t>Total Equity</t>
  </si>
  <si>
    <t xml:space="preserve">  attributable to owners of parent company</t>
  </si>
  <si>
    <t xml:space="preserve">  attributable to non-controlling interest</t>
  </si>
  <si>
    <t>Total Liabilities and Equity</t>
  </si>
  <si>
    <t>Net Cash Flow</t>
  </si>
  <si>
    <t>From Operating Activities</t>
  </si>
  <si>
    <t>From Investing Activities</t>
  </si>
  <si>
    <t>From Financing Activities</t>
  </si>
  <si>
    <t>Total Net Cash Flow</t>
  </si>
  <si>
    <t>RATIO</t>
  </si>
  <si>
    <t>Liquidity</t>
  </si>
  <si>
    <t xml:space="preserve">Acid-test * </t>
  </si>
  <si>
    <t>Working capital</t>
  </si>
  <si>
    <t>Leverage</t>
  </si>
  <si>
    <t>Short-term debt</t>
  </si>
  <si>
    <t>Long-term debt</t>
  </si>
  <si>
    <t>Financial expenses coverage**</t>
  </si>
  <si>
    <t>Profitability</t>
  </si>
  <si>
    <t>Op. income / Op. Revenues</t>
  </si>
  <si>
    <t xml:space="preserve">ROE </t>
  </si>
  <si>
    <t xml:space="preserve">ROA </t>
  </si>
  <si>
    <t>INFORMATION FOR ASSETS AND EQUIPMENTS BY COMPANY</t>
  </si>
  <si>
    <t>Payments for Additions of Fixed Assets</t>
  </si>
  <si>
    <t>Depreciation</t>
  </si>
  <si>
    <t>Structure and adjustments</t>
  </si>
  <si>
    <t>Change (%)</t>
  </si>
  <si>
    <t>Unit</t>
  </si>
  <si>
    <t>Times</t>
  </si>
  <si>
    <t>Other entities (business different to generation and distribution)</t>
  </si>
  <si>
    <t>Total Consolidated ENEL CHILE Group</t>
  </si>
  <si>
    <t>Million chilean pesos variation in Ch$ and %</t>
  </si>
  <si>
    <t xml:space="preserve">  INTEREST RATE  (%)</t>
  </si>
  <si>
    <t>Fixed Interest Rate</t>
  </si>
  <si>
    <t>December 31, 2017</t>
  </si>
  <si>
    <t>(**) Correspond to the twelve months period ended December 31, 2016, for comparison purposes.</t>
  </si>
  <si>
    <t>(*) For year 2016, twelve months ended December 31 2016, for comparison purposes.</t>
  </si>
  <si>
    <t>Dec-17</t>
  </si>
  <si>
    <t>Dec-16(*)</t>
  </si>
  <si>
    <t>(*) Current Assetes net of Inventories and prepayments</t>
  </si>
  <si>
    <t>(**) EBITDA/ Financial Costs</t>
  </si>
  <si>
    <t>Dec-16(**)</t>
  </si>
  <si>
    <t>Mar-18</t>
  </si>
  <si>
    <t>Mar-17</t>
  </si>
  <si>
    <t>(*) As of March 31, 2018 and 2017 the average number of paid and subscribed shares was 49,092,772,762.</t>
  </si>
  <si>
    <t>3 months ended March 31, 2018</t>
  </si>
  <si>
    <t>March 31, 
2018</t>
  </si>
  <si>
    <t>3 months ended March 31, 2018 and 2017</t>
  </si>
  <si>
    <t>Sist. Eléctrico Nacional (SEN) *</t>
  </si>
  <si>
    <t>(*) : Since November 2017, SIC and SING systems operate in an interconnected form, called National Electrical System (“SEN” in its Spanish acronym) to the assets from Arica to Chiloé made up of power plants, transmission lines, substations power and distribution lines.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</si>
</sst>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0.0%"/>
    <numFmt numFmtId="168" formatCode="_-* #,##0_-;\-* #,##0_-;_-* &quot;-&quot;??_-;_-@_-"/>
    <numFmt numFmtId="169" formatCode="#,##0_);[Black]\(#,##0\);&quot;-       &quot;"/>
    <numFmt numFmtId="170" formatCode="#,##0;\(#,##0\);\-"/>
    <numFmt numFmtId="171" formatCode="\ #,##0;\(#,##0\);\-"/>
    <numFmt numFmtId="172" formatCode="#,##0.000;[Red]\-#,##0.000"/>
    <numFmt numFmtId="173" formatCode="0.0%;\(0.0%\)"/>
    <numFmt numFmtId="174" formatCode="#,##0\ ;\(#,##0\);&quot;-       &quot;"/>
    <numFmt numFmtId="175" formatCode="0%_);\(0%\)"/>
    <numFmt numFmtId="176" formatCode="0.0%_);\(0.0%\)"/>
    <numFmt numFmtId="177" formatCode="#,##0.00_);\(#,##0.00\);&quot;  -  &quot;"/>
    <numFmt numFmtId="178" formatCode="0.00000%"/>
    <numFmt numFmtId="179" formatCode="0.0000%"/>
    <numFmt numFmtId="180" formatCode="0.00000%_);\(0.00000%\)"/>
    <numFmt numFmtId="181" formatCode="0.000000%_);\(0.000000%\)"/>
    <numFmt numFmtId="182" formatCode="_(* #,##0.00_);_(* \(#,##0.00\);_(* &quot;-&quot;??_);_(@_)"/>
    <numFmt numFmtId="183" formatCode="_(* #,##0_);_(* \(#,##0\);_(* &quot;-&quot;??_);_(@_)"/>
    <numFmt numFmtId="184" formatCode="#,##0.000;\-#,##0.000"/>
    <numFmt numFmtId="185" formatCode="#,##0_ ;[Red]\-#,##0\ "/>
    <numFmt numFmtId="186" formatCode="_(* #,##0_);_(* \(#,##0\);_(* &quot;-&quot;_);_(@_)"/>
    <numFmt numFmtId="187" formatCode="0.00000"/>
    <numFmt numFmtId="188" formatCode="0.00;\(0.00\)"/>
    <numFmt numFmtId="189" formatCode="#,##0.0;\(#,##0.0\)"/>
    <numFmt numFmtId="190" formatCode="#,##0.00_);[Black]\(#,##0.00\);&quot;-       &quot;"/>
    <numFmt numFmtId="191" formatCode="#,##0_ ;\-#,##0\ "/>
  </numFmts>
  <fonts count="80">
    <font>
      <sz val="11"/>
      <color theme="1"/>
      <name val="Calibri"/>
      <family val="2"/>
    </font>
    <font>
      <sz val="11"/>
      <color indexed="8"/>
      <name val="Calibri"/>
      <family val="2"/>
    </font>
    <font>
      <sz val="10"/>
      <name val="Arial"/>
      <family val="2"/>
    </font>
    <font>
      <sz val="12"/>
      <color indexed="8"/>
      <name val="Arial"/>
      <family val="2"/>
    </font>
    <font>
      <sz val="12"/>
      <name val="Arial"/>
      <family val="2"/>
    </font>
    <font>
      <b/>
      <sz val="12"/>
      <name val="Arial"/>
      <family val="2"/>
    </font>
    <font>
      <b/>
      <i/>
      <u val="single"/>
      <sz val="12"/>
      <name val="Arial"/>
      <family val="2"/>
    </font>
    <font>
      <b/>
      <i/>
      <sz val="12"/>
      <name val="Arial"/>
      <family val="2"/>
    </font>
    <font>
      <b/>
      <sz val="8"/>
      <name val="Arial"/>
      <family val="2"/>
    </font>
    <font>
      <sz val="8"/>
      <name val="Arial"/>
      <family val="2"/>
    </font>
    <font>
      <b/>
      <i/>
      <sz val="8"/>
      <name val="Arial"/>
      <family val="2"/>
    </font>
    <font>
      <i/>
      <sz val="8"/>
      <name val="Arial"/>
      <family val="2"/>
    </font>
    <font>
      <sz val="8"/>
      <color indexed="8"/>
      <name val="Arial"/>
      <family val="2"/>
    </font>
    <font>
      <sz val="11"/>
      <name val="Tahoma"/>
      <family val="2"/>
    </font>
    <font>
      <sz val="10"/>
      <name val="Tahoma"/>
      <family val="2"/>
    </font>
    <font>
      <b/>
      <sz val="10"/>
      <name val="Arial Narrow"/>
      <family val="2"/>
    </font>
    <font>
      <sz val="10"/>
      <name val="Arial Narrow"/>
      <family val="2"/>
    </font>
    <font>
      <b/>
      <sz val="10"/>
      <name val="Tahoma"/>
      <family val="2"/>
    </font>
    <font>
      <sz val="11"/>
      <color indexed="9"/>
      <name val="Czcionka tekstu podstawowego"/>
      <family val="2"/>
    </font>
    <font>
      <sz val="10"/>
      <name val="Courier"/>
      <family val="3"/>
    </font>
    <font>
      <b/>
      <sz val="10"/>
      <name val="Arial"/>
      <family val="2"/>
    </font>
    <font>
      <sz val="8"/>
      <name val="Comic Sans MS"/>
      <family val="4"/>
    </font>
    <font>
      <b/>
      <i/>
      <sz val="10"/>
      <name val="Arial Narrow"/>
      <family val="2"/>
    </font>
    <font>
      <b/>
      <sz val="11"/>
      <name val="Tahoma"/>
      <family val="2"/>
    </font>
    <font>
      <sz val="9"/>
      <name val="Tahoma"/>
      <family val="2"/>
    </font>
    <font>
      <sz val="8"/>
      <name val="Tahoma"/>
      <family val="2"/>
    </font>
    <font>
      <sz val="8"/>
      <name val="Arial Narrow"/>
      <family val="2"/>
    </font>
    <font>
      <b/>
      <sz val="8"/>
      <name val="Arial Narrow"/>
      <family val="2"/>
    </font>
    <font>
      <b/>
      <sz val="8"/>
      <color indexed="8"/>
      <name val="Arial"/>
      <family val="2"/>
    </font>
    <font>
      <b/>
      <sz val="8"/>
      <color indexed="9"/>
      <name val="Arial"/>
      <family val="2"/>
    </font>
    <font>
      <sz val="8"/>
      <color indexed="9"/>
      <name val="Arial"/>
      <family val="2"/>
    </font>
    <font>
      <b/>
      <sz val="12"/>
      <color indexed="9"/>
      <name val="Arial"/>
      <family val="2"/>
    </font>
    <font>
      <b/>
      <i/>
      <sz val="8"/>
      <color indexed="9"/>
      <name val="Arial"/>
      <family val="2"/>
    </font>
    <font>
      <b/>
      <sz val="10"/>
      <color indexed="9"/>
      <name val="Arial Narrow"/>
      <family val="2"/>
    </font>
    <font>
      <b/>
      <i/>
      <sz val="10"/>
      <color indexed="9"/>
      <name val="Arial Narrow"/>
      <family val="2"/>
    </font>
    <font>
      <b/>
      <sz val="8"/>
      <color indexed="9"/>
      <name val="Arial Narrow"/>
      <family val="2"/>
    </font>
    <font>
      <sz val="10"/>
      <color indexed="8"/>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family val="2"/>
    </font>
    <font>
      <b/>
      <sz val="8"/>
      <color theme="0"/>
      <name val="Arial"/>
      <family val="2"/>
    </font>
    <font>
      <b/>
      <sz val="12"/>
      <color theme="0"/>
      <name val="Arial"/>
      <family val="2"/>
    </font>
    <font>
      <sz val="8"/>
      <color theme="0"/>
      <name val="Arial"/>
      <family val="2"/>
    </font>
    <font>
      <b/>
      <sz val="8"/>
      <color rgb="FFFFFFFF"/>
      <name val="Arial"/>
      <family val="2"/>
    </font>
    <font>
      <b/>
      <sz val="10"/>
      <color theme="0"/>
      <name val="Arial Narrow"/>
      <family val="2"/>
    </font>
    <font>
      <b/>
      <sz val="10"/>
      <color rgb="FFFFFFFF"/>
      <name val="Arial Narrow"/>
      <family val="2"/>
    </font>
    <font>
      <b/>
      <i/>
      <sz val="10"/>
      <color theme="0"/>
      <name val="Arial Narrow"/>
      <family val="2"/>
    </font>
    <font>
      <b/>
      <i/>
      <sz val="8"/>
      <color theme="0"/>
      <name val="Arial"/>
      <family val="2"/>
    </font>
    <font>
      <b/>
      <sz val="8"/>
      <color theme="0"/>
      <name val="Arial Narrow"/>
      <family val="2"/>
    </font>
    <font>
      <sz val="10"/>
      <color theme="1"/>
      <name val="Arial Narrow"/>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bgColor indexed="64"/>
      </patternFill>
    </fill>
    <fill>
      <patternFill patternType="solid">
        <fgColor theme="0" tint="-0.04997999966144562"/>
        <bgColor indexed="64"/>
      </patternFill>
    </fill>
    <fill>
      <patternFill patternType="solid">
        <fgColor rgb="FF00206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rgb="FFC6C6C6"/>
        <bgColor indexed="64"/>
      </patternFill>
    </fill>
    <fill>
      <patternFill patternType="solid">
        <fgColor rgb="FFFFFFFF"/>
        <bgColor indexed="64"/>
      </patternFill>
    </fill>
    <fill>
      <patternFill patternType="solid">
        <fgColor rgb="FFD9D9D9"/>
        <bgColor indexed="64"/>
      </patternFill>
    </fill>
    <fill>
      <patternFill patternType="solid">
        <fgColor rgb="FF2E74B5"/>
        <bgColor indexed="64"/>
      </patternFill>
    </fill>
    <fill>
      <patternFill patternType="solid">
        <fgColor rgb="FF2E74B5"/>
        <bgColor indexed="64"/>
      </patternFill>
    </fill>
    <fill>
      <patternFill patternType="solid">
        <fgColor rgb="FFC6C6C6"/>
        <bgColor indexed="64"/>
      </patternFill>
    </fill>
    <fill>
      <patternFill patternType="solid">
        <fgColor rgb="FFB9EDFF"/>
        <bgColor indexed="64"/>
      </patternFill>
    </fill>
    <fill>
      <patternFill patternType="solid">
        <fgColor rgb="FFB9EDFF"/>
        <bgColor indexed="64"/>
      </patternFill>
    </fill>
    <fill>
      <patternFill patternType="solid">
        <fgColor rgb="FFA9C1DF"/>
        <bgColor indexed="64"/>
      </patternFill>
    </fill>
    <fill>
      <patternFill patternType="solid">
        <fgColor rgb="FFA9C1DF"/>
        <bgColor indexed="64"/>
      </patternFill>
    </fill>
    <fill>
      <patternFill patternType="solid">
        <fgColor rgb="FFCCDAEC"/>
        <bgColor indexed="64"/>
      </patternFill>
    </fill>
    <fill>
      <patternFill patternType="solid">
        <fgColor rgb="FFCCDAEC"/>
        <bgColor indexed="64"/>
      </patternFill>
    </fill>
    <fill>
      <patternFill patternType="solid">
        <fgColor rgb="FFE7EEF5"/>
        <bgColor indexed="64"/>
      </patternFill>
    </fill>
    <fill>
      <patternFill patternType="solid">
        <fgColor rgb="FFE7EEF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right/>
      <top/>
      <bottom style="thin"/>
    </border>
    <border>
      <left/>
      <right/>
      <top style="thin">
        <color theme="0"/>
      </top>
      <bottom/>
    </border>
    <border>
      <left/>
      <right/>
      <top/>
      <bottom style="thick">
        <color rgb="FF002060"/>
      </bottom>
    </border>
    <border>
      <left/>
      <right/>
      <top style="thin">
        <color theme="8" tint="0.5999900102615356"/>
      </top>
      <bottom style="thin">
        <color theme="8" tint="0.5999900102615356"/>
      </bottom>
    </border>
    <border>
      <left style="thin">
        <color indexed="22"/>
      </left>
      <right/>
      <top style="thin">
        <color indexed="22"/>
      </top>
      <bottom style="thin">
        <color indexed="22"/>
      </bottom>
    </border>
    <border>
      <left style="thin">
        <color indexed="9"/>
      </left>
      <right style="thin">
        <color indexed="9"/>
      </right>
      <top style="thin">
        <color indexed="9"/>
      </top>
      <bottom style="thin">
        <color indexed="9"/>
      </bottom>
    </border>
    <border>
      <left style="thin">
        <color indexed="9"/>
      </left>
      <right style="thin">
        <color indexed="22"/>
      </right>
      <top style="thin">
        <color indexed="9"/>
      </top>
      <bottom style="thin">
        <color indexed="9"/>
      </bottom>
    </border>
    <border>
      <left/>
      <right/>
      <top/>
      <bottom style="thin">
        <color theme="0"/>
      </bottom>
    </border>
    <border>
      <left/>
      <right/>
      <top/>
      <bottom style="medium">
        <color theme="8" tint="0.5999900102615356"/>
      </bottom>
    </border>
    <border>
      <left/>
      <right/>
      <top style="medium">
        <color theme="8" tint="0.5999900102615356"/>
      </top>
      <bottom/>
    </border>
    <border>
      <left/>
      <right/>
      <top style="medium">
        <color theme="8" tint="0.5999900102615356"/>
      </top>
      <bottom style="medium">
        <color theme="8" tint="0.5999900102615356"/>
      </bottom>
    </border>
    <border>
      <left/>
      <right/>
      <top/>
      <bottom style="medium">
        <color rgb="FFB7DEE8"/>
      </bottom>
    </border>
    <border>
      <left/>
      <right/>
      <top style="medium">
        <color rgb="FFB7DEE8"/>
      </top>
      <bottom/>
    </border>
    <border>
      <left/>
      <right/>
      <top style="medium">
        <color rgb="FFB7DEE8"/>
      </top>
      <bottom style="medium">
        <color rgb="FFB7DEE8"/>
      </bottom>
    </border>
    <border>
      <left/>
      <right/>
      <top style="thin">
        <color rgb="FFB7DEE8"/>
      </top>
      <bottom style="thin">
        <color rgb="FFB7DEE8"/>
      </bottom>
    </border>
    <border>
      <left/>
      <right/>
      <top/>
      <bottom style="medium">
        <color rgb="FF002060"/>
      </bottom>
    </border>
    <border>
      <left/>
      <right/>
      <top style="thin">
        <color theme="8" tint="-0.24997000396251678"/>
      </top>
      <bottom style="thin">
        <color theme="8" tint="-0.24997000396251678"/>
      </bottom>
    </border>
    <border>
      <left/>
      <right/>
      <top style="thin">
        <color rgb="FF31869B"/>
      </top>
      <bottom style="thin">
        <color rgb="FF31869B"/>
      </bottom>
    </border>
    <border>
      <left/>
      <right/>
      <top style="thin"/>
      <bottom style="thin"/>
    </border>
    <border>
      <left/>
      <right/>
      <top/>
      <bottom style="mediu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4" fillId="21" borderId="0" applyNumberFormat="0" applyBorder="0" applyAlignment="0" applyProtection="0"/>
    <xf numFmtId="0" fontId="55" fillId="22" borderId="1" applyNumberFormat="0" applyAlignment="0" applyProtection="0"/>
    <xf numFmtId="0" fontId="56" fillId="23" borderId="2" applyNumberFormat="0" applyAlignment="0" applyProtection="0"/>
    <xf numFmtId="0" fontId="57" fillId="0" borderId="3" applyNumberFormat="0" applyFill="0" applyAlignment="0" applyProtection="0"/>
    <xf numFmtId="164" fontId="2" fillId="0" borderId="0" applyFont="0" applyFill="0" applyBorder="0" applyAlignment="0" applyProtection="0"/>
    <xf numFmtId="165" fontId="2" fillId="0" borderId="0" applyFont="0" applyFill="0" applyBorder="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0" fillId="30" borderId="1" applyNumberFormat="0" applyAlignment="0" applyProtection="0"/>
    <xf numFmtId="0" fontId="61" fillId="31"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2" fontId="16" fillId="0" borderId="0" applyFont="0" applyFill="0" applyBorder="0" applyAlignment="0" applyProtection="0"/>
    <xf numFmtId="165" fontId="2" fillId="0" borderId="0" applyFont="0" applyFill="0" applyBorder="0" applyAlignment="0" applyProtection="0"/>
    <xf numFmtId="18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xf numFmtId="0" fontId="19"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1" fillId="0" borderId="0">
      <alignment/>
      <protection/>
    </xf>
    <xf numFmtId="0" fontId="2" fillId="0" borderId="0" applyNumberFormat="0" applyFont="0" applyFill="0" applyBorder="0" applyAlignment="0">
      <protection/>
    </xf>
    <xf numFmtId="0" fontId="0" fillId="33"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3" fillId="22"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363">
    <xf numFmtId="0" fontId="0" fillId="0" borderId="0" xfId="0" applyFont="1" applyAlignment="1">
      <alignment/>
    </xf>
    <xf numFmtId="0" fontId="69" fillId="34" borderId="0" xfId="0" applyFont="1" applyFill="1" applyAlignment="1">
      <alignment/>
    </xf>
    <xf numFmtId="166" fontId="3" fillId="34" borderId="0" xfId="0" applyNumberFormat="1" applyFont="1" applyFill="1" applyBorder="1" applyAlignment="1" applyProtection="1">
      <alignment vertical="center"/>
      <protection locked="0"/>
    </xf>
    <xf numFmtId="0" fontId="4" fillId="34" borderId="0" xfId="66" applyFont="1" applyFill="1">
      <alignment/>
      <protection/>
    </xf>
    <xf numFmtId="0" fontId="6" fillId="34" borderId="0" xfId="66" applyFont="1" applyFill="1">
      <alignment/>
      <protection/>
    </xf>
    <xf numFmtId="0" fontId="7" fillId="34" borderId="10" xfId="66" applyFont="1" applyFill="1" applyBorder="1">
      <alignment/>
      <protection/>
    </xf>
    <xf numFmtId="0" fontId="7" fillId="34" borderId="0" xfId="66" applyFont="1" applyFill="1">
      <alignment/>
      <protection/>
    </xf>
    <xf numFmtId="0" fontId="9" fillId="34" borderId="0" xfId="66" applyFont="1" applyFill="1">
      <alignment/>
      <protection/>
    </xf>
    <xf numFmtId="0" fontId="10" fillId="34" borderId="0" xfId="66" applyFont="1" applyFill="1">
      <alignment/>
      <protection/>
    </xf>
    <xf numFmtId="0" fontId="10" fillId="35" borderId="0" xfId="66" applyFont="1" applyFill="1">
      <alignment/>
      <protection/>
    </xf>
    <xf numFmtId="0" fontId="8" fillId="35" borderId="0" xfId="66" applyFont="1" applyFill="1">
      <alignment/>
      <protection/>
    </xf>
    <xf numFmtId="0" fontId="8" fillId="34" borderId="0" xfId="66" applyFont="1" applyFill="1">
      <alignment/>
      <protection/>
    </xf>
    <xf numFmtId="0" fontId="70" fillId="36" borderId="0" xfId="66" applyFont="1" applyFill="1">
      <alignment/>
      <protection/>
    </xf>
    <xf numFmtId="0" fontId="5" fillId="35" borderId="11" xfId="66" applyFont="1" applyFill="1" applyBorder="1">
      <alignment/>
      <protection/>
    </xf>
    <xf numFmtId="0" fontId="70" fillId="36" borderId="0" xfId="66" applyFont="1" applyFill="1" applyAlignment="1">
      <alignment horizontal="center" vertical="center"/>
      <protection/>
    </xf>
    <xf numFmtId="0" fontId="70" fillId="36" borderId="12" xfId="66" applyFont="1" applyFill="1" applyBorder="1" applyAlignment="1">
      <alignment horizontal="center" vertical="center" wrapText="1"/>
      <protection/>
    </xf>
    <xf numFmtId="0" fontId="9" fillId="34" borderId="13" xfId="66" applyFont="1" applyFill="1" applyBorder="1">
      <alignment/>
      <protection/>
    </xf>
    <xf numFmtId="0" fontId="70" fillId="36" borderId="12" xfId="66" applyFont="1" applyFill="1" applyBorder="1" applyAlignment="1">
      <alignment horizontal="center" vertical="center"/>
      <protection/>
    </xf>
    <xf numFmtId="0" fontId="8" fillId="34" borderId="11" xfId="66" applyFont="1" applyFill="1" applyBorder="1" applyAlignment="1">
      <alignment horizontal="center" wrapText="1"/>
      <protection/>
    </xf>
    <xf numFmtId="0" fontId="8" fillId="34" borderId="0" xfId="66" applyFont="1" applyFill="1" applyAlignment="1">
      <alignment horizontal="center"/>
      <protection/>
    </xf>
    <xf numFmtId="0" fontId="7" fillId="37" borderId="0" xfId="66" applyFont="1" applyFill="1">
      <alignment/>
      <protection/>
    </xf>
    <xf numFmtId="0" fontId="4" fillId="37" borderId="0" xfId="66" applyFont="1" applyFill="1">
      <alignment/>
      <protection/>
    </xf>
    <xf numFmtId="0" fontId="5" fillId="34" borderId="0" xfId="66" applyFont="1" applyFill="1">
      <alignment/>
      <protection/>
    </xf>
    <xf numFmtId="0" fontId="2" fillId="34" borderId="0" xfId="66" applyFont="1" applyFill="1">
      <alignment/>
      <protection/>
    </xf>
    <xf numFmtId="0" fontId="7" fillId="34" borderId="11" xfId="66" applyFont="1" applyFill="1" applyBorder="1">
      <alignment/>
      <protection/>
    </xf>
    <xf numFmtId="167" fontId="4" fillId="34" borderId="0" xfId="75" applyNumberFormat="1" applyFont="1" applyFill="1" applyAlignment="1">
      <alignment/>
    </xf>
    <xf numFmtId="167" fontId="7" fillId="34" borderId="10" xfId="66" applyNumberFormat="1" applyFont="1" applyFill="1" applyBorder="1">
      <alignment/>
      <protection/>
    </xf>
    <xf numFmtId="0" fontId="71" fillId="38" borderId="11" xfId="0" applyFont="1" applyFill="1" applyBorder="1" applyAlignment="1">
      <alignment horizontal="center"/>
    </xf>
    <xf numFmtId="0" fontId="71" fillId="38" borderId="11" xfId="66" applyFont="1" applyFill="1" applyBorder="1" applyAlignment="1">
      <alignment horizontal="center" vertical="center"/>
      <protection/>
    </xf>
    <xf numFmtId="0" fontId="71" fillId="38" borderId="11" xfId="66" applyFont="1" applyFill="1" applyBorder="1" applyAlignment="1">
      <alignment horizontal="center" vertical="center" wrapText="1"/>
      <protection/>
    </xf>
    <xf numFmtId="0" fontId="4" fillId="38" borderId="0" xfId="66" applyFont="1" applyFill="1">
      <alignment/>
      <protection/>
    </xf>
    <xf numFmtId="0" fontId="72" fillId="34" borderId="0" xfId="66" applyFont="1" applyFill="1">
      <alignment/>
      <protection/>
    </xf>
    <xf numFmtId="166" fontId="12" fillId="34" borderId="0" xfId="0" applyNumberFormat="1" applyFont="1" applyFill="1" applyBorder="1" applyAlignment="1" applyProtection="1">
      <alignment vertical="center"/>
      <protection locked="0"/>
    </xf>
    <xf numFmtId="168" fontId="4" fillId="34" borderId="0" xfId="50" applyNumberFormat="1" applyFont="1" applyFill="1" applyAlignment="1">
      <alignment/>
    </xf>
    <xf numFmtId="168" fontId="7" fillId="34" borderId="10" xfId="50" applyNumberFormat="1" applyFont="1" applyFill="1" applyBorder="1" applyAlignment="1">
      <alignment/>
    </xf>
    <xf numFmtId="0" fontId="9" fillId="34" borderId="0" xfId="66" applyFont="1" applyFill="1" applyBorder="1">
      <alignment/>
      <protection/>
    </xf>
    <xf numFmtId="170" fontId="9" fillId="34" borderId="0" xfId="50" applyNumberFormat="1" applyFont="1" applyFill="1" applyAlignment="1">
      <alignment/>
    </xf>
    <xf numFmtId="171" fontId="9" fillId="34" borderId="0" xfId="50" applyNumberFormat="1" applyFont="1" applyFill="1" applyAlignment="1">
      <alignment/>
    </xf>
    <xf numFmtId="171" fontId="9" fillId="34" borderId="0" xfId="66" applyNumberFormat="1" applyFont="1" applyFill="1">
      <alignment/>
      <protection/>
    </xf>
    <xf numFmtId="171" fontId="70" fillId="36" borderId="0" xfId="50" applyNumberFormat="1" applyFont="1" applyFill="1" applyAlignment="1">
      <alignment/>
    </xf>
    <xf numFmtId="171" fontId="10" fillId="35" borderId="0" xfId="66" applyNumberFormat="1" applyFont="1" applyFill="1">
      <alignment/>
      <protection/>
    </xf>
    <xf numFmtId="171" fontId="10" fillId="35" borderId="0" xfId="50" applyNumberFormat="1" applyFont="1" applyFill="1" applyAlignment="1">
      <alignment/>
    </xf>
    <xf numFmtId="170" fontId="9" fillId="34" borderId="0" xfId="66" applyNumberFormat="1" applyFont="1" applyFill="1">
      <alignment/>
      <protection/>
    </xf>
    <xf numFmtId="171" fontId="10" fillId="34" borderId="0" xfId="50" applyNumberFormat="1" applyFont="1" applyFill="1" applyAlignment="1">
      <alignment/>
    </xf>
    <xf numFmtId="0" fontId="14" fillId="0" borderId="0" xfId="64" applyFont="1">
      <alignment/>
      <protection/>
    </xf>
    <xf numFmtId="38" fontId="14" fillId="0" borderId="0" xfId="64" applyNumberFormat="1" applyFont="1">
      <alignment/>
      <protection/>
    </xf>
    <xf numFmtId="172" fontId="14" fillId="0" borderId="0" xfId="64" applyNumberFormat="1" applyFont="1">
      <alignment/>
      <protection/>
    </xf>
    <xf numFmtId="0" fontId="13" fillId="0" borderId="0" xfId="64" applyFont="1">
      <alignment/>
      <protection/>
    </xf>
    <xf numFmtId="173" fontId="13" fillId="0" borderId="0" xfId="76" applyNumberFormat="1" applyFont="1" applyBorder="1" applyAlignment="1">
      <alignment vertical="center"/>
    </xf>
    <xf numFmtId="0" fontId="2" fillId="0" borderId="0" xfId="64">
      <alignment/>
      <protection/>
    </xf>
    <xf numFmtId="0" fontId="15" fillId="0" borderId="0" xfId="64" applyFont="1" applyFill="1" applyBorder="1" applyAlignment="1">
      <alignment horizontal="left" vertical="center" indent="1"/>
      <protection/>
    </xf>
    <xf numFmtId="174" fontId="15" fillId="0" borderId="0" xfId="64" applyNumberFormat="1" applyFont="1" applyFill="1" applyBorder="1" applyAlignment="1">
      <alignment vertical="center"/>
      <protection/>
    </xf>
    <xf numFmtId="169" fontId="15" fillId="0" borderId="0" xfId="64" applyNumberFormat="1" applyFont="1" applyFill="1" applyBorder="1" applyAlignment="1">
      <alignment vertical="center"/>
      <protection/>
    </xf>
    <xf numFmtId="175" fontId="15" fillId="0" borderId="0" xfId="76" applyNumberFormat="1" applyFont="1" applyFill="1" applyBorder="1" applyAlignment="1">
      <alignment vertical="center"/>
    </xf>
    <xf numFmtId="1" fontId="14" fillId="0" borderId="0" xfId="64" applyNumberFormat="1" applyFont="1">
      <alignment/>
      <protection/>
    </xf>
    <xf numFmtId="0" fontId="16" fillId="0" borderId="14" xfId="69" applyFont="1" applyFill="1" applyBorder="1" applyAlignment="1">
      <alignment horizontal="left" vertical="center" indent="2"/>
      <protection/>
    </xf>
    <xf numFmtId="174" fontId="14" fillId="0" borderId="0" xfId="64" applyNumberFormat="1" applyFont="1">
      <alignment/>
      <protection/>
    </xf>
    <xf numFmtId="0" fontId="16" fillId="0" borderId="14" xfId="69" applyFont="1" applyFill="1" applyBorder="1" applyAlignment="1">
      <alignment horizontal="left" vertical="center" wrapText="1" indent="2"/>
      <protection/>
    </xf>
    <xf numFmtId="0" fontId="16" fillId="0" borderId="14" xfId="64" applyFont="1" applyFill="1" applyBorder="1" applyAlignment="1">
      <alignment horizontal="left" vertical="center" wrapText="1" indent="2"/>
      <protection/>
    </xf>
    <xf numFmtId="0" fontId="15" fillId="0" borderId="14" xfId="69" applyFont="1" applyFill="1" applyBorder="1" applyAlignment="1">
      <alignment horizontal="left" vertical="center" wrapText="1" indent="2"/>
      <protection/>
    </xf>
    <xf numFmtId="0" fontId="16" fillId="0" borderId="0" xfId="64" applyFont="1" applyFill="1" applyBorder="1" applyAlignment="1">
      <alignment horizontal="left" vertical="center" indent="2"/>
      <protection/>
    </xf>
    <xf numFmtId="174" fontId="16" fillId="0" borderId="0" xfId="64" applyNumberFormat="1" applyFont="1" applyFill="1" applyBorder="1" applyAlignment="1">
      <alignment vertical="center"/>
      <protection/>
    </xf>
    <xf numFmtId="169" fontId="16" fillId="0" borderId="0" xfId="64" applyNumberFormat="1" applyFont="1" applyFill="1" applyBorder="1" applyAlignment="1">
      <alignment vertical="center"/>
      <protection/>
    </xf>
    <xf numFmtId="176" fontId="16" fillId="0" borderId="0" xfId="76" applyNumberFormat="1" applyFont="1" applyFill="1" applyBorder="1" applyAlignment="1">
      <alignment vertical="center"/>
    </xf>
    <xf numFmtId="0" fontId="14" fillId="0" borderId="0" xfId="64" applyFont="1" applyFill="1">
      <alignment/>
      <protection/>
    </xf>
    <xf numFmtId="174" fontId="14" fillId="0" borderId="0" xfId="64" applyNumberFormat="1" applyFont="1" applyFill="1">
      <alignment/>
      <protection/>
    </xf>
    <xf numFmtId="0" fontId="13" fillId="0" borderId="0" xfId="64" applyFont="1" applyFill="1" applyBorder="1" applyAlignment="1">
      <alignment horizontal="left" vertical="center" wrapText="1" indent="2"/>
      <protection/>
    </xf>
    <xf numFmtId="174" fontId="13" fillId="0" borderId="0" xfId="64" applyNumberFormat="1" applyFont="1" applyFill="1" applyBorder="1" applyAlignment="1">
      <alignment vertical="center"/>
      <protection/>
    </xf>
    <xf numFmtId="169" fontId="13" fillId="0" borderId="0" xfId="64" applyNumberFormat="1" applyFont="1" applyFill="1" applyBorder="1" applyAlignment="1">
      <alignment vertical="center"/>
      <protection/>
    </xf>
    <xf numFmtId="176" fontId="13" fillId="0" borderId="0" xfId="76" applyNumberFormat="1" applyFont="1" applyFill="1" applyBorder="1" applyAlignment="1">
      <alignment vertical="center"/>
    </xf>
    <xf numFmtId="178" fontId="13" fillId="0" borderId="0" xfId="76" applyNumberFormat="1" applyFont="1" applyFill="1" applyBorder="1" applyAlignment="1">
      <alignment vertical="center"/>
    </xf>
    <xf numFmtId="179" fontId="13" fillId="0" borderId="0" xfId="76" applyNumberFormat="1" applyFont="1" applyFill="1" applyBorder="1" applyAlignment="1">
      <alignment vertical="center"/>
    </xf>
    <xf numFmtId="180" fontId="13" fillId="0" borderId="0" xfId="76" applyNumberFormat="1" applyFont="1" applyFill="1" applyBorder="1" applyAlignment="1">
      <alignment vertical="center"/>
    </xf>
    <xf numFmtId="181" fontId="13" fillId="0" borderId="0" xfId="76" applyNumberFormat="1" applyFont="1" applyFill="1" applyBorder="1" applyAlignment="1">
      <alignment vertical="center"/>
    </xf>
    <xf numFmtId="176" fontId="0" fillId="0" borderId="0" xfId="76" applyNumberFormat="1" applyFont="1" applyAlignment="1">
      <alignment/>
    </xf>
    <xf numFmtId="0" fontId="13" fillId="0" borderId="15" xfId="64" applyFont="1" applyBorder="1" applyAlignment="1">
      <alignment horizontal="left" vertical="center" indent="1"/>
      <protection/>
    </xf>
    <xf numFmtId="174" fontId="13" fillId="39" borderId="15" xfId="64" applyNumberFormat="1" applyFont="1" applyFill="1" applyBorder="1" applyAlignment="1">
      <alignment vertical="center"/>
      <protection/>
    </xf>
    <xf numFmtId="169" fontId="13" fillId="40" borderId="16" xfId="64" applyNumberFormat="1" applyFont="1" applyFill="1" applyBorder="1" applyAlignment="1">
      <alignment vertical="center"/>
      <protection/>
    </xf>
    <xf numFmtId="176" fontId="13" fillId="40" borderId="17" xfId="76" applyNumberFormat="1" applyFont="1" applyFill="1" applyBorder="1" applyAlignment="1">
      <alignment vertical="center"/>
    </xf>
    <xf numFmtId="169" fontId="14" fillId="0" borderId="0" xfId="64" applyNumberFormat="1" applyFont="1">
      <alignment/>
      <protection/>
    </xf>
    <xf numFmtId="0" fontId="17" fillId="41" borderId="0" xfId="64" applyFont="1" applyFill="1">
      <alignment/>
      <protection/>
    </xf>
    <xf numFmtId="183" fontId="14" fillId="0" borderId="0" xfId="59" applyNumberFormat="1" applyFont="1" applyAlignment="1">
      <alignment/>
    </xf>
    <xf numFmtId="10" fontId="14" fillId="0" borderId="0" xfId="76" applyNumberFormat="1" applyFont="1" applyAlignment="1">
      <alignment/>
    </xf>
    <xf numFmtId="17" fontId="8" fillId="34" borderId="0" xfId="66" applyNumberFormat="1" applyFont="1" applyFill="1" applyAlignment="1">
      <alignment horizontal="center"/>
      <protection/>
    </xf>
    <xf numFmtId="0" fontId="8" fillId="34" borderId="0" xfId="66" applyFont="1" applyFill="1" applyAlignment="1">
      <alignment horizontal="left"/>
      <protection/>
    </xf>
    <xf numFmtId="170" fontId="8" fillId="34" borderId="0" xfId="50" applyNumberFormat="1" applyFont="1" applyFill="1" applyAlignment="1">
      <alignment/>
    </xf>
    <xf numFmtId="0" fontId="20" fillId="34" borderId="0" xfId="66" applyFont="1" applyFill="1">
      <alignment/>
      <protection/>
    </xf>
    <xf numFmtId="168" fontId="4" fillId="34" borderId="0" xfId="66" applyNumberFormat="1" applyFont="1" applyFill="1">
      <alignment/>
      <protection/>
    </xf>
    <xf numFmtId="9" fontId="4" fillId="34" borderId="0" xfId="75" applyFont="1" applyFill="1" applyAlignment="1">
      <alignment/>
    </xf>
    <xf numFmtId="9" fontId="4" fillId="34" borderId="0" xfId="66" applyNumberFormat="1" applyFont="1" applyFill="1">
      <alignment/>
      <protection/>
    </xf>
    <xf numFmtId="0" fontId="2" fillId="34" borderId="11" xfId="66" applyFont="1" applyFill="1" applyBorder="1">
      <alignment/>
      <protection/>
    </xf>
    <xf numFmtId="0" fontId="4" fillId="34" borderId="11" xfId="66" applyFont="1" applyFill="1" applyBorder="1">
      <alignment/>
      <protection/>
    </xf>
    <xf numFmtId="168" fontId="4" fillId="34" borderId="11" xfId="66" applyNumberFormat="1" applyFont="1" applyFill="1" applyBorder="1">
      <alignment/>
      <protection/>
    </xf>
    <xf numFmtId="168" fontId="5" fillId="34" borderId="0" xfId="66" applyNumberFormat="1" applyFont="1" applyFill="1">
      <alignment/>
      <protection/>
    </xf>
    <xf numFmtId="168" fontId="5" fillId="34" borderId="0" xfId="50" applyNumberFormat="1" applyFont="1" applyFill="1" applyAlignment="1">
      <alignment/>
    </xf>
    <xf numFmtId="9" fontId="4" fillId="34" borderId="0" xfId="75" applyFont="1" applyFill="1" applyAlignment="1">
      <alignment horizontal="center"/>
    </xf>
    <xf numFmtId="9" fontId="4" fillId="34" borderId="0" xfId="66" applyNumberFormat="1" applyFont="1" applyFill="1" applyAlignment="1">
      <alignment horizontal="center"/>
      <protection/>
    </xf>
    <xf numFmtId="0" fontId="2" fillId="34" borderId="0" xfId="71" applyFont="1" applyFill="1">
      <alignment/>
      <protection/>
    </xf>
    <xf numFmtId="0" fontId="2" fillId="34" borderId="0" xfId="71" applyFont="1" applyFill="1" applyAlignment="1">
      <alignment vertical="center"/>
      <protection/>
    </xf>
    <xf numFmtId="0" fontId="9" fillId="34" borderId="0" xfId="71" applyFont="1" applyFill="1">
      <alignment/>
      <protection/>
    </xf>
    <xf numFmtId="174" fontId="2" fillId="34" borderId="0" xfId="71" applyNumberFormat="1" applyFont="1" applyFill="1" applyBorder="1" applyAlignment="1">
      <alignment vertical="center"/>
      <protection/>
    </xf>
    <xf numFmtId="0" fontId="2" fillId="34" borderId="0" xfId="71" applyFont="1" applyFill="1" applyBorder="1" applyAlignment="1">
      <alignment vertical="center"/>
      <protection/>
    </xf>
    <xf numFmtId="187" fontId="2" fillId="34" borderId="0" xfId="71" applyNumberFormat="1" applyFont="1" applyFill="1" applyBorder="1" applyAlignment="1">
      <alignment vertical="center"/>
      <protection/>
    </xf>
    <xf numFmtId="0" fontId="9" fillId="42" borderId="0" xfId="0" applyFont="1" applyFill="1" applyBorder="1" applyAlignment="1">
      <alignment horizontal="left" vertical="center" indent="1"/>
    </xf>
    <xf numFmtId="0" fontId="14" fillId="0" borderId="0" xfId="64" applyFont="1" applyAlignment="1">
      <alignment horizontal="center"/>
      <protection/>
    </xf>
    <xf numFmtId="170" fontId="9" fillId="34" borderId="0" xfId="50" applyNumberFormat="1" applyFont="1" applyFill="1" applyBorder="1" applyAlignment="1">
      <alignment/>
    </xf>
    <xf numFmtId="168" fontId="9" fillId="34" borderId="0" xfId="50" applyNumberFormat="1" applyFont="1" applyFill="1" applyAlignment="1">
      <alignment/>
    </xf>
    <xf numFmtId="167" fontId="9" fillId="34" borderId="0" xfId="75" applyNumberFormat="1" applyFont="1" applyFill="1" applyAlignment="1">
      <alignment/>
    </xf>
    <xf numFmtId="0" fontId="9" fillId="34" borderId="18" xfId="66" applyFont="1" applyFill="1" applyBorder="1">
      <alignment/>
      <protection/>
    </xf>
    <xf numFmtId="0" fontId="9" fillId="34" borderId="12" xfId="66" applyFont="1" applyFill="1" applyBorder="1">
      <alignment/>
      <protection/>
    </xf>
    <xf numFmtId="0" fontId="9" fillId="34" borderId="0" xfId="0" applyFont="1" applyFill="1" applyAlignment="1">
      <alignment/>
    </xf>
    <xf numFmtId="0" fontId="9" fillId="34" borderId="0" xfId="71" applyFont="1" applyFill="1" applyAlignment="1">
      <alignment vertical="center"/>
      <protection/>
    </xf>
    <xf numFmtId="0" fontId="9" fillId="42" borderId="0" xfId="0" applyFont="1" applyFill="1" applyBorder="1" applyAlignment="1">
      <alignment vertical="center"/>
    </xf>
    <xf numFmtId="0" fontId="9" fillId="42" borderId="0" xfId="0" applyFont="1" applyFill="1" applyBorder="1" applyAlignment="1">
      <alignment horizontal="center" vertical="center"/>
    </xf>
    <xf numFmtId="3" fontId="9" fillId="42" borderId="0" xfId="0" applyNumberFormat="1" applyFont="1" applyFill="1" applyBorder="1" applyAlignment="1">
      <alignment horizontal="right" vertical="center"/>
    </xf>
    <xf numFmtId="167" fontId="9" fillId="42" borderId="0" xfId="0" applyNumberFormat="1" applyFont="1" applyFill="1" applyBorder="1" applyAlignment="1">
      <alignment horizontal="right" vertical="center"/>
    </xf>
    <xf numFmtId="0" fontId="9" fillId="34" borderId="0" xfId="0" applyFont="1" applyFill="1" applyAlignment="1">
      <alignment vertical="center"/>
    </xf>
    <xf numFmtId="174" fontId="9" fillId="34" borderId="0" xfId="0" applyNumberFormat="1" applyFont="1" applyFill="1" applyAlignment="1">
      <alignment vertical="center"/>
    </xf>
    <xf numFmtId="10" fontId="9" fillId="34" borderId="0" xfId="75" applyNumberFormat="1" applyFont="1" applyFill="1" applyAlignment="1">
      <alignment vertical="center"/>
    </xf>
    <xf numFmtId="186" fontId="9" fillId="34" borderId="0" xfId="56" applyFont="1" applyFill="1" applyAlignment="1">
      <alignment vertical="center"/>
    </xf>
    <xf numFmtId="3" fontId="9" fillId="34" borderId="0" xfId="71" applyNumberFormat="1" applyFont="1" applyFill="1" applyAlignment="1">
      <alignment vertical="center"/>
      <protection/>
    </xf>
    <xf numFmtId="0" fontId="9" fillId="34" borderId="0" xfId="72" applyFont="1" applyFill="1" applyAlignment="1">
      <alignment vertical="center"/>
      <protection/>
    </xf>
    <xf numFmtId="3" fontId="9" fillId="34" borderId="0" xfId="71" applyNumberFormat="1" applyFont="1" applyFill="1">
      <alignment/>
      <protection/>
    </xf>
    <xf numFmtId="174" fontId="9" fillId="34" borderId="0" xfId="71" applyNumberFormat="1" applyFont="1" applyFill="1">
      <alignment/>
      <protection/>
    </xf>
    <xf numFmtId="0" fontId="8" fillId="34" borderId="0" xfId="71" applyFont="1" applyFill="1">
      <alignment/>
      <protection/>
    </xf>
    <xf numFmtId="0" fontId="8" fillId="34" borderId="0" xfId="71" applyFont="1" applyFill="1" applyAlignment="1">
      <alignment horizontal="center"/>
      <protection/>
    </xf>
    <xf numFmtId="0" fontId="9" fillId="34" borderId="0" xfId="71" applyFont="1" applyFill="1" applyBorder="1">
      <alignment/>
      <protection/>
    </xf>
    <xf numFmtId="184" fontId="9" fillId="34" borderId="0" xfId="0" applyNumberFormat="1" applyFont="1" applyFill="1" applyBorder="1" applyAlignment="1">
      <alignment vertical="center"/>
    </xf>
    <xf numFmtId="0" fontId="9" fillId="34" borderId="0" xfId="71" applyFont="1" applyFill="1" applyAlignment="1" quotePrefix="1">
      <alignment horizontal="left"/>
      <protection/>
    </xf>
    <xf numFmtId="10" fontId="9" fillId="34" borderId="0" xfId="75" applyNumberFormat="1" applyFont="1" applyFill="1" applyAlignment="1">
      <alignment/>
    </xf>
    <xf numFmtId="165" fontId="9" fillId="34" borderId="0" xfId="50" applyFont="1" applyFill="1" applyBorder="1" applyAlignment="1">
      <alignment vertical="center"/>
    </xf>
    <xf numFmtId="168" fontId="8" fillId="34" borderId="0" xfId="50" applyNumberFormat="1" applyFont="1" applyFill="1" applyAlignment="1">
      <alignment/>
    </xf>
    <xf numFmtId="179" fontId="9" fillId="34" borderId="0" xfId="75" applyNumberFormat="1" applyFont="1" applyFill="1" applyAlignment="1">
      <alignment/>
    </xf>
    <xf numFmtId="10" fontId="9" fillId="34" borderId="0" xfId="75" applyNumberFormat="1" applyFont="1" applyFill="1" applyBorder="1" applyAlignment="1">
      <alignment vertical="center"/>
    </xf>
    <xf numFmtId="168" fontId="9" fillId="34" borderId="0" xfId="71" applyNumberFormat="1" applyFont="1" applyFill="1">
      <alignment/>
      <protection/>
    </xf>
    <xf numFmtId="10" fontId="9" fillId="34" borderId="0" xfId="75" applyNumberFormat="1" applyFont="1" applyFill="1" applyBorder="1" applyAlignment="1">
      <alignment/>
    </xf>
    <xf numFmtId="0" fontId="9" fillId="34" borderId="0" xfId="66" applyFont="1" applyFill="1" applyBorder="1" applyAlignment="1">
      <alignment vertical="center"/>
      <protection/>
    </xf>
    <xf numFmtId="184" fontId="9" fillId="34" borderId="0" xfId="71" applyNumberFormat="1" applyFont="1" applyFill="1" applyBorder="1">
      <alignment/>
      <protection/>
    </xf>
    <xf numFmtId="174" fontId="9" fillId="34" borderId="0" xfId="71" applyNumberFormat="1" applyFont="1" applyFill="1" applyBorder="1">
      <alignment/>
      <protection/>
    </xf>
    <xf numFmtId="0" fontId="14" fillId="0" borderId="0" xfId="64" applyFont="1" applyAlignment="1">
      <alignment vertical="center"/>
      <protection/>
    </xf>
    <xf numFmtId="0" fontId="24" fillId="0" borderId="0" xfId="64" applyFont="1">
      <alignment/>
      <protection/>
    </xf>
    <xf numFmtId="169" fontId="14" fillId="0" borderId="0" xfId="0" applyNumberFormat="1" applyFont="1" applyAlignment="1">
      <alignment/>
    </xf>
    <xf numFmtId="0" fontId="25" fillId="0" borderId="0" xfId="71" applyFont="1">
      <alignment/>
      <protection/>
    </xf>
    <xf numFmtId="0" fontId="14" fillId="0" borderId="0" xfId="64" applyFont="1" applyAlignment="1">
      <alignment horizontal="left"/>
      <protection/>
    </xf>
    <xf numFmtId="0" fontId="23" fillId="0" borderId="0" xfId="64" applyFont="1" applyAlignment="1">
      <alignment horizontal="left"/>
      <protection/>
    </xf>
    <xf numFmtId="0" fontId="9" fillId="0" borderId="0" xfId="71" applyFont="1" applyFill="1" applyBorder="1">
      <alignment/>
      <protection/>
    </xf>
    <xf numFmtId="0" fontId="9" fillId="0" borderId="0" xfId="64" applyFont="1">
      <alignment/>
      <protection/>
    </xf>
    <xf numFmtId="0" fontId="8" fillId="0" borderId="19" xfId="64" applyFont="1" applyFill="1" applyBorder="1" applyAlignment="1">
      <alignment horizontal="left" vertical="center" indent="1"/>
      <protection/>
    </xf>
    <xf numFmtId="0" fontId="9" fillId="0" borderId="20" xfId="64" applyFont="1" applyFill="1" applyBorder="1" applyAlignment="1">
      <alignment horizontal="left" vertical="center" indent="3"/>
      <protection/>
    </xf>
    <xf numFmtId="0" fontId="9" fillId="0" borderId="20" xfId="64" applyFont="1" applyFill="1" applyBorder="1" applyAlignment="1">
      <alignment horizontal="left" vertical="center" indent="1"/>
      <protection/>
    </xf>
    <xf numFmtId="0" fontId="9" fillId="0" borderId="0" xfId="64" applyFont="1" applyFill="1" applyBorder="1" applyAlignment="1">
      <alignment horizontal="left" vertical="center" indent="1"/>
      <protection/>
    </xf>
    <xf numFmtId="169" fontId="9" fillId="0" borderId="0" xfId="64" applyNumberFormat="1" applyFont="1" applyFill="1" applyBorder="1" applyAlignment="1">
      <alignment vertical="center"/>
      <protection/>
    </xf>
    <xf numFmtId="0" fontId="9" fillId="0" borderId="19" xfId="64" applyFont="1" applyFill="1" applyBorder="1" applyAlignment="1">
      <alignment horizontal="left" vertical="center" indent="1"/>
      <protection/>
    </xf>
    <xf numFmtId="0" fontId="9" fillId="0" borderId="21" xfId="64" applyFont="1" applyFill="1" applyBorder="1" applyAlignment="1">
      <alignment horizontal="left" vertical="center" indent="3"/>
      <protection/>
    </xf>
    <xf numFmtId="0" fontId="9" fillId="0" borderId="19" xfId="64" applyFont="1" applyFill="1" applyBorder="1" applyAlignment="1">
      <alignment horizontal="left" vertical="center" wrapText="1" indent="1"/>
      <protection/>
    </xf>
    <xf numFmtId="0" fontId="9" fillId="0" borderId="21" xfId="64" applyFont="1" applyFill="1" applyBorder="1">
      <alignment/>
      <protection/>
    </xf>
    <xf numFmtId="0" fontId="10" fillId="0" borderId="0" xfId="66" applyFont="1" applyFill="1">
      <alignment/>
      <protection/>
    </xf>
    <xf numFmtId="0" fontId="9" fillId="0" borderId="0" xfId="66" applyFont="1" applyFill="1">
      <alignment/>
      <protection/>
    </xf>
    <xf numFmtId="176" fontId="16" fillId="0" borderId="0" xfId="76" applyNumberFormat="1" applyFont="1" applyFill="1" applyBorder="1" applyAlignment="1">
      <alignment horizontal="right" vertical="center"/>
    </xf>
    <xf numFmtId="166" fontId="12" fillId="0" borderId="0" xfId="0" applyNumberFormat="1" applyFont="1" applyFill="1" applyBorder="1" applyAlignment="1" applyProtection="1">
      <alignment vertical="center"/>
      <protection locked="0"/>
    </xf>
    <xf numFmtId="0" fontId="26" fillId="34" borderId="0" xfId="66" applyFont="1" applyFill="1">
      <alignment/>
      <protection/>
    </xf>
    <xf numFmtId="0" fontId="27" fillId="43" borderId="0" xfId="66" applyFont="1" applyFill="1" applyBorder="1">
      <alignment/>
      <protection/>
    </xf>
    <xf numFmtId="0" fontId="26" fillId="44" borderId="0" xfId="66" applyFont="1" applyFill="1" applyBorder="1">
      <alignment/>
      <protection/>
    </xf>
    <xf numFmtId="0" fontId="11" fillId="34" borderId="0" xfId="66" applyFont="1" applyFill="1">
      <alignment/>
      <protection/>
    </xf>
    <xf numFmtId="0" fontId="16" fillId="34" borderId="0" xfId="66" applyFont="1" applyFill="1">
      <alignment/>
      <protection/>
    </xf>
    <xf numFmtId="0" fontId="10" fillId="44" borderId="0" xfId="66" applyFont="1" applyFill="1" applyBorder="1">
      <alignment/>
      <protection/>
    </xf>
    <xf numFmtId="0" fontId="9" fillId="44" borderId="0" xfId="66" applyFont="1" applyFill="1" applyBorder="1">
      <alignment/>
      <protection/>
    </xf>
    <xf numFmtId="176" fontId="26" fillId="0" borderId="0" xfId="76" applyNumberFormat="1" applyFont="1" applyFill="1" applyBorder="1" applyAlignment="1">
      <alignment horizontal="right" vertical="center"/>
    </xf>
    <xf numFmtId="166" fontId="12" fillId="34" borderId="0" xfId="0" applyNumberFormat="1" applyFont="1" applyFill="1" applyBorder="1" applyAlignment="1" applyProtection="1">
      <alignment horizontal="right" vertical="center"/>
      <protection locked="0"/>
    </xf>
    <xf numFmtId="0" fontId="10" fillId="0" borderId="0" xfId="66" applyFont="1" applyFill="1" applyBorder="1">
      <alignment/>
      <protection/>
    </xf>
    <xf numFmtId="168" fontId="9" fillId="44" borderId="0" xfId="50" applyNumberFormat="1" applyFont="1" applyFill="1" applyBorder="1" applyAlignment="1">
      <alignment/>
    </xf>
    <xf numFmtId="167" fontId="9" fillId="44" borderId="0" xfId="75" applyNumberFormat="1" applyFont="1" applyFill="1" applyBorder="1" applyAlignment="1">
      <alignment/>
    </xf>
    <xf numFmtId="165" fontId="9" fillId="44" borderId="0" xfId="66" applyNumberFormat="1" applyFont="1" applyFill="1" applyBorder="1">
      <alignment/>
      <protection/>
    </xf>
    <xf numFmtId="167" fontId="9" fillId="44" borderId="0" xfId="66" applyNumberFormat="1" applyFont="1" applyFill="1" applyBorder="1">
      <alignment/>
      <protection/>
    </xf>
    <xf numFmtId="0" fontId="9" fillId="34" borderId="0" xfId="66" applyFont="1" applyFill="1" applyAlignment="1">
      <alignment horizontal="center"/>
      <protection/>
    </xf>
    <xf numFmtId="0" fontId="9" fillId="0" borderId="0" xfId="64" applyFont="1" applyFill="1" applyBorder="1">
      <alignment/>
      <protection/>
    </xf>
    <xf numFmtId="169" fontId="9" fillId="0" borderId="22" xfId="64" applyNumberFormat="1" applyFont="1" applyFill="1" applyBorder="1" applyAlignment="1">
      <alignment vertical="center"/>
      <protection/>
    </xf>
    <xf numFmtId="169" fontId="9" fillId="0" borderId="23" xfId="64" applyNumberFormat="1" applyFont="1" applyFill="1" applyBorder="1" applyAlignment="1">
      <alignment vertical="center"/>
      <protection/>
    </xf>
    <xf numFmtId="169" fontId="8" fillId="0" borderId="22" xfId="64" applyNumberFormat="1" applyFont="1" applyFill="1" applyBorder="1" applyAlignment="1">
      <alignment vertical="center"/>
      <protection/>
    </xf>
    <xf numFmtId="9" fontId="9" fillId="0" borderId="24" xfId="77" applyFont="1" applyFill="1" applyBorder="1" applyAlignment="1">
      <alignment horizontal="right" vertical="center"/>
    </xf>
    <xf numFmtId="9" fontId="9" fillId="0" borderId="24" xfId="77" applyFont="1" applyFill="1" applyBorder="1" applyAlignment="1">
      <alignment vertical="center"/>
    </xf>
    <xf numFmtId="0" fontId="9" fillId="0" borderId="24" xfId="64" applyFont="1" applyFill="1" applyBorder="1">
      <alignment/>
      <protection/>
    </xf>
    <xf numFmtId="170" fontId="9" fillId="34" borderId="0" xfId="50" applyNumberFormat="1" applyFont="1" applyFill="1" applyAlignment="1">
      <alignment horizontal="right"/>
    </xf>
    <xf numFmtId="0" fontId="9" fillId="34" borderId="0" xfId="66" applyFont="1" applyFill="1" applyAlignment="1">
      <alignment horizontal="right"/>
      <protection/>
    </xf>
    <xf numFmtId="170" fontId="9" fillId="34" borderId="0" xfId="66" applyNumberFormat="1" applyFont="1" applyFill="1" applyAlignment="1">
      <alignment horizontal="right"/>
      <protection/>
    </xf>
    <xf numFmtId="170" fontId="8" fillId="0" borderId="0" xfId="66" applyNumberFormat="1" applyFont="1" applyFill="1" applyAlignment="1">
      <alignment horizontal="right"/>
      <protection/>
    </xf>
    <xf numFmtId="0" fontId="9" fillId="0" borderId="0" xfId="66" applyFont="1" applyFill="1" applyAlignment="1">
      <alignment horizontal="right"/>
      <protection/>
    </xf>
    <xf numFmtId="176" fontId="15" fillId="0" borderId="0" xfId="76" applyNumberFormat="1" applyFont="1" applyFill="1" applyBorder="1" applyAlignment="1">
      <alignment horizontal="right" vertical="center"/>
    </xf>
    <xf numFmtId="170" fontId="11" fillId="34" borderId="0" xfId="66" applyNumberFormat="1" applyFont="1" applyFill="1" applyAlignment="1">
      <alignment horizontal="right"/>
      <protection/>
    </xf>
    <xf numFmtId="3" fontId="9" fillId="45" borderId="0" xfId="0" applyNumberFormat="1" applyFont="1" applyFill="1" applyBorder="1" applyAlignment="1">
      <alignment horizontal="right" vertical="center"/>
    </xf>
    <xf numFmtId="167" fontId="9" fillId="45" borderId="0" xfId="0" applyNumberFormat="1" applyFont="1" applyFill="1" applyBorder="1" applyAlignment="1">
      <alignment horizontal="right" vertical="center"/>
    </xf>
    <xf numFmtId="174" fontId="9" fillId="45" borderId="0" xfId="0" applyNumberFormat="1" applyFont="1" applyFill="1" applyBorder="1" applyAlignment="1">
      <alignment vertical="center"/>
    </xf>
    <xf numFmtId="167" fontId="9" fillId="45" borderId="0" xfId="75" applyNumberFormat="1" applyFont="1" applyFill="1" applyBorder="1" applyAlignment="1">
      <alignment vertical="center"/>
    </xf>
    <xf numFmtId="0" fontId="8" fillId="44" borderId="0" xfId="66" applyFont="1" applyFill="1" applyBorder="1">
      <alignment/>
      <protection/>
    </xf>
    <xf numFmtId="170" fontId="9" fillId="44" borderId="0" xfId="50" applyNumberFormat="1" applyFont="1" applyFill="1" applyBorder="1" applyAlignment="1">
      <alignment/>
    </xf>
    <xf numFmtId="170" fontId="8" fillId="44" borderId="0" xfId="50" applyNumberFormat="1" applyFont="1" applyFill="1" applyBorder="1" applyAlignment="1">
      <alignment/>
    </xf>
    <xf numFmtId="17" fontId="8" fillId="44" borderId="0" xfId="66" applyNumberFormat="1" applyFont="1" applyFill="1" applyBorder="1" applyAlignment="1">
      <alignment horizontal="center"/>
      <protection/>
    </xf>
    <xf numFmtId="171" fontId="9" fillId="44" borderId="0" xfId="50" applyNumberFormat="1" applyFont="1" applyFill="1" applyBorder="1" applyAlignment="1">
      <alignment/>
    </xf>
    <xf numFmtId="171" fontId="9" fillId="44" borderId="0" xfId="66" applyNumberFormat="1" applyFont="1" applyFill="1" applyBorder="1">
      <alignment/>
      <protection/>
    </xf>
    <xf numFmtId="170" fontId="9" fillId="44" borderId="0" xfId="66" applyNumberFormat="1" applyFont="1" applyFill="1" applyBorder="1">
      <alignment/>
      <protection/>
    </xf>
    <xf numFmtId="174" fontId="16" fillId="0" borderId="25" xfId="69" applyNumberFormat="1" applyFont="1" applyFill="1" applyBorder="1" applyAlignment="1">
      <alignment vertical="center"/>
      <protection/>
    </xf>
    <xf numFmtId="169" fontId="16" fillId="0" borderId="25" xfId="69" applyNumberFormat="1" applyFont="1" applyFill="1" applyBorder="1" applyAlignment="1">
      <alignment vertical="center"/>
      <protection/>
    </xf>
    <xf numFmtId="176" fontId="16" fillId="0" borderId="25" xfId="76" applyNumberFormat="1" applyFont="1" applyFill="1" applyBorder="1" applyAlignment="1">
      <alignment vertical="center"/>
    </xf>
    <xf numFmtId="174" fontId="16" fillId="44" borderId="25" xfId="69" applyNumberFormat="1" applyFont="1" applyFill="1" applyBorder="1" applyAlignment="1">
      <alignment vertical="center"/>
      <protection/>
    </xf>
    <xf numFmtId="176" fontId="16" fillId="0" borderId="25" xfId="76" applyNumberFormat="1" applyFont="1" applyFill="1" applyBorder="1" applyAlignment="1">
      <alignment horizontal="right" vertical="center"/>
    </xf>
    <xf numFmtId="174" fontId="16" fillId="0" borderId="25" xfId="64" applyNumberFormat="1" applyFont="1" applyFill="1" applyBorder="1" applyAlignment="1">
      <alignment vertical="center"/>
      <protection/>
    </xf>
    <xf numFmtId="169" fontId="16" fillId="0" borderId="25" xfId="64" applyNumberFormat="1" applyFont="1" applyFill="1" applyBorder="1" applyAlignment="1">
      <alignment vertical="center"/>
      <protection/>
    </xf>
    <xf numFmtId="174" fontId="15" fillId="44" borderId="25" xfId="69" applyNumberFormat="1" applyFont="1" applyFill="1" applyBorder="1" applyAlignment="1">
      <alignment vertical="center"/>
      <protection/>
    </xf>
    <xf numFmtId="169" fontId="15" fillId="0" borderId="25" xfId="69" applyNumberFormat="1" applyFont="1" applyFill="1" applyBorder="1" applyAlignment="1">
      <alignment vertical="center"/>
      <protection/>
    </xf>
    <xf numFmtId="176" fontId="15" fillId="0" borderId="25" xfId="76" applyNumberFormat="1" applyFont="1" applyFill="1" applyBorder="1" applyAlignment="1">
      <alignment vertical="center"/>
    </xf>
    <xf numFmtId="166" fontId="28" fillId="34" borderId="0" xfId="0" applyNumberFormat="1" applyFont="1" applyFill="1" applyBorder="1" applyAlignment="1" applyProtection="1">
      <alignment vertical="center"/>
      <protection locked="0"/>
    </xf>
    <xf numFmtId="176" fontId="27" fillId="0" borderId="0" xfId="76" applyNumberFormat="1" applyFont="1" applyFill="1" applyBorder="1" applyAlignment="1">
      <alignment horizontal="right" vertical="center"/>
    </xf>
    <xf numFmtId="0" fontId="9" fillId="0" borderId="0" xfId="0" applyFont="1" applyFill="1" applyBorder="1" applyAlignment="1">
      <alignment/>
    </xf>
    <xf numFmtId="0" fontId="70" fillId="34" borderId="0" xfId="66" applyFont="1" applyFill="1" applyBorder="1" applyAlignment="1">
      <alignment horizontal="center"/>
      <protection/>
    </xf>
    <xf numFmtId="190" fontId="70" fillId="34" borderId="0" xfId="75" applyNumberFormat="1" applyFont="1" applyFill="1" applyBorder="1" applyAlignment="1">
      <alignment horizontal="center" vertical="center"/>
    </xf>
    <xf numFmtId="0" fontId="9" fillId="0" borderId="26" xfId="72" applyFont="1" applyFill="1" applyBorder="1" applyAlignment="1">
      <alignment horizontal="left" indent="1"/>
      <protection/>
    </xf>
    <xf numFmtId="9" fontId="9" fillId="0" borderId="26" xfId="72" applyNumberFormat="1" applyFont="1" applyFill="1" applyBorder="1" applyAlignment="1">
      <alignment horizontal="center"/>
      <protection/>
    </xf>
    <xf numFmtId="191" fontId="12" fillId="0" borderId="0" xfId="50" applyNumberFormat="1" applyFont="1" applyFill="1" applyBorder="1" applyAlignment="1" applyProtection="1">
      <alignment vertical="center"/>
      <protection locked="0"/>
    </xf>
    <xf numFmtId="191" fontId="12" fillId="34" borderId="0" xfId="50" applyNumberFormat="1" applyFont="1" applyFill="1" applyBorder="1" applyAlignment="1" applyProtection="1">
      <alignment vertical="center"/>
      <protection locked="0"/>
    </xf>
    <xf numFmtId="191" fontId="9" fillId="34" borderId="0" xfId="50" applyNumberFormat="1" applyFont="1" applyFill="1" applyAlignment="1">
      <alignment/>
    </xf>
    <xf numFmtId="0" fontId="70" fillId="46" borderId="0" xfId="66" applyFont="1" applyFill="1" applyBorder="1" applyAlignment="1">
      <alignment horizontal="center" vertical="center"/>
      <protection/>
    </xf>
    <xf numFmtId="17" fontId="70" fillId="46" borderId="0" xfId="66" applyNumberFormat="1" applyFont="1" applyFill="1" applyBorder="1" applyAlignment="1" quotePrefix="1">
      <alignment horizontal="center" vertical="center"/>
      <protection/>
    </xf>
    <xf numFmtId="17" fontId="70" fillId="46" borderId="0" xfId="66" applyNumberFormat="1" applyFont="1" applyFill="1" applyBorder="1" applyAlignment="1">
      <alignment horizontal="center" vertical="center"/>
      <protection/>
    </xf>
    <xf numFmtId="168" fontId="73" fillId="47" borderId="0" xfId="50" applyNumberFormat="1" applyFont="1" applyFill="1" applyBorder="1" applyAlignment="1">
      <alignment horizontal="center" vertical="center"/>
    </xf>
    <xf numFmtId="0" fontId="73" fillId="47" borderId="0" xfId="66" applyFont="1" applyFill="1" applyBorder="1" applyAlignment="1">
      <alignment horizontal="center" vertical="center"/>
      <protection/>
    </xf>
    <xf numFmtId="14" fontId="70" fillId="46" borderId="0" xfId="66" applyNumberFormat="1" applyFont="1" applyFill="1" applyBorder="1" applyAlignment="1">
      <alignment horizontal="center" vertical="center"/>
      <protection/>
    </xf>
    <xf numFmtId="14" fontId="70" fillId="46" borderId="18" xfId="66" applyNumberFormat="1" applyFont="1" applyFill="1" applyBorder="1" applyAlignment="1">
      <alignment horizontal="center" vertical="center"/>
      <protection/>
    </xf>
    <xf numFmtId="17" fontId="73" fillId="47" borderId="0" xfId="64" applyNumberFormat="1" applyFont="1" applyFill="1" applyBorder="1" applyAlignment="1">
      <alignment horizontal="center" vertical="center"/>
      <protection/>
    </xf>
    <xf numFmtId="0" fontId="70" fillId="46" borderId="0" xfId="66" applyFont="1" applyFill="1" applyBorder="1" applyAlignment="1" quotePrefix="1">
      <alignment horizontal="center" vertical="center"/>
      <protection/>
    </xf>
    <xf numFmtId="0" fontId="70" fillId="46" borderId="0" xfId="0" applyFont="1" applyFill="1" applyBorder="1" applyAlignment="1">
      <alignment horizontal="left" vertical="center" indent="1"/>
    </xf>
    <xf numFmtId="174" fontId="73" fillId="47" borderId="0" xfId="0" applyNumberFormat="1" applyFont="1" applyFill="1" applyBorder="1" applyAlignment="1">
      <alignment vertical="center"/>
    </xf>
    <xf numFmtId="167" fontId="73" fillId="47" borderId="0" xfId="75" applyNumberFormat="1" applyFont="1" applyFill="1" applyBorder="1" applyAlignment="1">
      <alignment vertical="center"/>
    </xf>
    <xf numFmtId="0" fontId="9" fillId="47" borderId="0" xfId="64" applyFont="1" applyFill="1" applyBorder="1" applyAlignment="1">
      <alignment vertical="center"/>
      <protection/>
    </xf>
    <xf numFmtId="0" fontId="9" fillId="47" borderId="0" xfId="64" applyFont="1" applyFill="1" applyBorder="1">
      <alignment/>
      <protection/>
    </xf>
    <xf numFmtId="0" fontId="70" fillId="46" borderId="27" xfId="64" applyFont="1" applyFill="1" applyBorder="1" applyAlignment="1">
      <alignment horizontal="left" vertical="center" indent="1"/>
      <protection/>
    </xf>
    <xf numFmtId="10" fontId="73" fillId="47" borderId="28" xfId="64" applyNumberFormat="1" applyFont="1" applyFill="1" applyBorder="1" applyAlignment="1">
      <alignment vertical="center"/>
      <protection/>
    </xf>
    <xf numFmtId="174" fontId="73" fillId="47" borderId="28" xfId="64" applyNumberFormat="1" applyFont="1" applyFill="1" applyBorder="1" applyAlignment="1">
      <alignment vertical="center"/>
      <protection/>
    </xf>
    <xf numFmtId="0" fontId="74" fillId="46" borderId="27" xfId="66" applyFont="1" applyFill="1" applyBorder="1" applyAlignment="1">
      <alignment horizontal="left" vertical="center"/>
      <protection/>
    </xf>
    <xf numFmtId="17" fontId="74" fillId="46" borderId="27" xfId="66" applyNumberFormat="1" applyFont="1" applyFill="1" applyBorder="1" applyAlignment="1">
      <alignment horizontal="center" vertical="center"/>
      <protection/>
    </xf>
    <xf numFmtId="0" fontId="74" fillId="46" borderId="27" xfId="66" applyFont="1" applyFill="1" applyBorder="1" applyAlignment="1">
      <alignment horizontal="center" vertical="center"/>
      <protection/>
    </xf>
    <xf numFmtId="0" fontId="74" fillId="46" borderId="27" xfId="69" applyFont="1" applyFill="1" applyBorder="1" applyAlignment="1">
      <alignment horizontal="left" vertical="center" indent="1"/>
      <protection/>
    </xf>
    <xf numFmtId="177" fontId="75" fillId="47" borderId="28" xfId="58" applyNumberFormat="1" applyFont="1" applyFill="1" applyBorder="1" applyAlignment="1">
      <alignment vertical="center"/>
    </xf>
    <xf numFmtId="176" fontId="75" fillId="47" borderId="29" xfId="76" applyNumberFormat="1" applyFont="1" applyFill="1" applyBorder="1" applyAlignment="1">
      <alignment vertical="center"/>
    </xf>
    <xf numFmtId="0" fontId="70" fillId="46" borderId="29" xfId="66" applyFont="1" applyFill="1" applyBorder="1" applyAlignment="1">
      <alignment horizontal="center"/>
      <protection/>
    </xf>
    <xf numFmtId="0" fontId="70" fillId="46" borderId="0" xfId="66" applyFont="1" applyFill="1" applyBorder="1" applyAlignment="1">
      <alignment horizontal="center"/>
      <protection/>
    </xf>
    <xf numFmtId="0" fontId="70" fillId="46" borderId="0" xfId="66" applyFont="1" applyFill="1">
      <alignment/>
      <protection/>
    </xf>
    <xf numFmtId="170" fontId="73" fillId="47" borderId="0" xfId="50" applyNumberFormat="1" applyFont="1" applyFill="1" applyBorder="1" applyAlignment="1">
      <alignment/>
    </xf>
    <xf numFmtId="176" fontId="75" fillId="47" borderId="0" xfId="76" applyNumberFormat="1" applyFont="1" applyFill="1" applyBorder="1" applyAlignment="1">
      <alignment vertical="center"/>
    </xf>
    <xf numFmtId="0" fontId="73" fillId="47" borderId="0" xfId="66" applyFont="1" applyFill="1" applyBorder="1">
      <alignment/>
      <protection/>
    </xf>
    <xf numFmtId="170" fontId="72" fillId="46" borderId="0" xfId="50" applyNumberFormat="1" applyFont="1" applyFill="1" applyAlignment="1">
      <alignment/>
    </xf>
    <xf numFmtId="0" fontId="9" fillId="46" borderId="0" xfId="66" applyFont="1" applyFill="1">
      <alignment/>
      <protection/>
    </xf>
    <xf numFmtId="176" fontId="16" fillId="46" borderId="0" xfId="76" applyNumberFormat="1" applyFont="1" applyFill="1" applyBorder="1" applyAlignment="1">
      <alignment vertical="center"/>
    </xf>
    <xf numFmtId="176" fontId="76" fillId="46" borderId="0" xfId="76" applyNumberFormat="1" applyFont="1" applyFill="1" applyBorder="1" applyAlignment="1">
      <alignment vertical="center"/>
    </xf>
    <xf numFmtId="170" fontId="77" fillId="46" borderId="0" xfId="50" applyNumberFormat="1" applyFont="1" applyFill="1" applyAlignment="1">
      <alignment/>
    </xf>
    <xf numFmtId="0" fontId="8" fillId="48" borderId="0" xfId="66" applyFont="1" applyFill="1">
      <alignment/>
      <protection/>
    </xf>
    <xf numFmtId="170" fontId="8" fillId="43" borderId="0" xfId="50" applyNumberFormat="1" applyFont="1" applyFill="1" applyBorder="1" applyAlignment="1">
      <alignment/>
    </xf>
    <xf numFmtId="176" fontId="15" fillId="43" borderId="0" xfId="76" applyNumberFormat="1" applyFont="1" applyFill="1" applyBorder="1" applyAlignment="1">
      <alignment vertical="center"/>
    </xf>
    <xf numFmtId="0" fontId="10" fillId="48" borderId="0" xfId="66" applyFont="1" applyFill="1">
      <alignment/>
      <protection/>
    </xf>
    <xf numFmtId="170" fontId="10" fillId="43" borderId="0" xfId="50" applyNumberFormat="1" applyFont="1" applyFill="1" applyBorder="1" applyAlignment="1">
      <alignment/>
    </xf>
    <xf numFmtId="176" fontId="22" fillId="43" borderId="0" xfId="76" applyNumberFormat="1" applyFont="1" applyFill="1" applyBorder="1" applyAlignment="1">
      <alignment vertical="center"/>
    </xf>
    <xf numFmtId="0" fontId="8" fillId="43" borderId="0" xfId="66" applyFont="1" applyFill="1" applyBorder="1">
      <alignment/>
      <protection/>
    </xf>
    <xf numFmtId="171" fontId="10" fillId="43" borderId="0" xfId="66" applyNumberFormat="1" applyFont="1" applyFill="1" applyBorder="1">
      <alignment/>
      <protection/>
    </xf>
    <xf numFmtId="0" fontId="9" fillId="43" borderId="0" xfId="66" applyFont="1" applyFill="1" applyBorder="1">
      <alignment/>
      <protection/>
    </xf>
    <xf numFmtId="171" fontId="10" fillId="43" borderId="0" xfId="50" applyNumberFormat="1" applyFont="1" applyFill="1" applyBorder="1" applyAlignment="1">
      <alignment/>
    </xf>
    <xf numFmtId="0" fontId="70" fillId="46" borderId="0" xfId="66" applyFont="1" applyFill="1" applyAlignment="1">
      <alignment horizontal="center" vertical="center"/>
      <protection/>
    </xf>
    <xf numFmtId="0" fontId="70" fillId="46" borderId="12" xfId="66" applyFont="1" applyFill="1" applyBorder="1" applyAlignment="1">
      <alignment horizontal="center" vertical="center"/>
      <protection/>
    </xf>
    <xf numFmtId="0" fontId="70" fillId="46" borderId="12" xfId="66" applyFont="1" applyFill="1" applyBorder="1" applyAlignment="1">
      <alignment horizontal="center" vertical="center" wrapText="1"/>
      <protection/>
    </xf>
    <xf numFmtId="171" fontId="73" fillId="47" borderId="0" xfId="50" applyNumberFormat="1" applyFont="1" applyFill="1" applyBorder="1" applyAlignment="1">
      <alignment/>
    </xf>
    <xf numFmtId="0" fontId="9" fillId="47" borderId="0" xfId="66" applyFont="1" applyFill="1" applyBorder="1">
      <alignment/>
      <protection/>
    </xf>
    <xf numFmtId="0" fontId="72" fillId="46" borderId="0" xfId="66" applyFont="1" applyFill="1">
      <alignment/>
      <protection/>
    </xf>
    <xf numFmtId="170" fontId="73" fillId="47" borderId="0" xfId="66" applyNumberFormat="1" applyFont="1" applyFill="1" applyBorder="1">
      <alignment/>
      <protection/>
    </xf>
    <xf numFmtId="176" fontId="74" fillId="46" borderId="0" xfId="76" applyNumberFormat="1" applyFont="1" applyFill="1" applyBorder="1" applyAlignment="1">
      <alignment vertical="center"/>
    </xf>
    <xf numFmtId="170" fontId="70" fillId="46" borderId="0" xfId="66" applyNumberFormat="1" applyFont="1" applyFill="1">
      <alignment/>
      <protection/>
    </xf>
    <xf numFmtId="0" fontId="10" fillId="43" borderId="0" xfId="66" applyFont="1" applyFill="1" applyBorder="1">
      <alignment/>
      <protection/>
    </xf>
    <xf numFmtId="0" fontId="9" fillId="48" borderId="0" xfId="66" applyFont="1" applyFill="1">
      <alignment/>
      <protection/>
    </xf>
    <xf numFmtId="170" fontId="8" fillId="43" borderId="0" xfId="66" applyNumberFormat="1" applyFont="1" applyFill="1" applyBorder="1">
      <alignment/>
      <protection/>
    </xf>
    <xf numFmtId="166" fontId="70" fillId="46" borderId="0" xfId="0" applyNumberFormat="1" applyFont="1" applyFill="1" applyBorder="1" applyAlignment="1" applyProtection="1">
      <alignment vertical="center"/>
      <protection locked="0"/>
    </xf>
    <xf numFmtId="176" fontId="78" fillId="46" borderId="0" xfId="76" applyNumberFormat="1" applyFont="1" applyFill="1" applyBorder="1" applyAlignment="1">
      <alignment vertical="center"/>
    </xf>
    <xf numFmtId="0" fontId="70" fillId="46" borderId="0" xfId="66" applyFont="1" applyFill="1" applyAlignment="1">
      <alignment horizontal="left" vertical="center"/>
      <protection/>
    </xf>
    <xf numFmtId="0" fontId="70" fillId="46" borderId="0" xfId="66" applyFont="1" applyFill="1" applyBorder="1" applyAlignment="1">
      <alignment horizontal="left" vertical="center" wrapText="1"/>
      <protection/>
    </xf>
    <xf numFmtId="17" fontId="70" fillId="46" borderId="0" xfId="66" applyNumberFormat="1" applyFont="1" applyFill="1" applyBorder="1" applyAlignment="1">
      <alignment horizontal="center" vertical="center" wrapText="1"/>
      <protection/>
    </xf>
    <xf numFmtId="0" fontId="70" fillId="46" borderId="0" xfId="66" applyFont="1" applyFill="1" applyBorder="1" applyAlignment="1">
      <alignment horizontal="center" vertical="center" wrapText="1"/>
      <protection/>
    </xf>
    <xf numFmtId="0" fontId="70" fillId="46" borderId="0" xfId="66" applyFont="1" applyFill="1" applyBorder="1" applyAlignment="1">
      <alignment horizontal="center" vertical="center"/>
      <protection/>
    </xf>
    <xf numFmtId="0" fontId="70" fillId="46" borderId="0" xfId="66" applyFont="1" applyFill="1" applyAlignment="1">
      <alignment horizontal="center" vertical="center"/>
      <protection/>
    </xf>
    <xf numFmtId="0" fontId="70" fillId="46" borderId="0" xfId="66" applyFont="1" applyFill="1" applyBorder="1" applyAlignment="1">
      <alignment horizontal="center"/>
      <protection/>
    </xf>
    <xf numFmtId="0" fontId="8" fillId="49" borderId="21" xfId="64" applyFont="1" applyFill="1" applyBorder="1" applyAlignment="1">
      <alignment horizontal="left" vertical="center" indent="1"/>
      <protection/>
    </xf>
    <xf numFmtId="185" fontId="8" fillId="50" borderId="24" xfId="64" applyNumberFormat="1" applyFont="1" applyFill="1" applyBorder="1" applyAlignment="1">
      <alignment vertical="center"/>
      <protection/>
    </xf>
    <xf numFmtId="0" fontId="9" fillId="49" borderId="0" xfId="64" applyFont="1" applyFill="1" applyBorder="1">
      <alignment/>
      <protection/>
    </xf>
    <xf numFmtId="169" fontId="8" fillId="50" borderId="22" xfId="64" applyNumberFormat="1" applyFont="1" applyFill="1" applyBorder="1" applyAlignment="1">
      <alignment vertical="center"/>
      <protection/>
    </xf>
    <xf numFmtId="0" fontId="15" fillId="49" borderId="14" xfId="69" applyFont="1" applyFill="1" applyBorder="1" applyAlignment="1">
      <alignment horizontal="left" vertical="center" indent="1"/>
      <protection/>
    </xf>
    <xf numFmtId="174" fontId="15" fillId="50" borderId="25" xfId="69" applyNumberFormat="1" applyFont="1" applyFill="1" applyBorder="1" applyAlignment="1">
      <alignment vertical="center"/>
      <protection/>
    </xf>
    <xf numFmtId="169" fontId="15" fillId="50" borderId="25" xfId="69" applyNumberFormat="1" applyFont="1" applyFill="1" applyBorder="1" applyAlignment="1">
      <alignment vertical="center"/>
      <protection/>
    </xf>
    <xf numFmtId="176" fontId="15" fillId="50" borderId="25" xfId="76" applyNumberFormat="1" applyFont="1" applyFill="1" applyBorder="1" applyAlignment="1">
      <alignment vertical="center"/>
    </xf>
    <xf numFmtId="0" fontId="72" fillId="46" borderId="0" xfId="66" applyFont="1" applyFill="1" applyBorder="1">
      <alignment/>
      <protection/>
    </xf>
    <xf numFmtId="17" fontId="70" fillId="46" borderId="18" xfId="66" applyNumberFormat="1" applyFont="1" applyFill="1" applyBorder="1" applyAlignment="1">
      <alignment horizontal="center"/>
      <protection/>
    </xf>
    <xf numFmtId="49" fontId="70" fillId="46" borderId="18" xfId="66" applyNumberFormat="1" applyFont="1" applyFill="1" applyBorder="1" applyAlignment="1">
      <alignment horizontal="center"/>
      <protection/>
    </xf>
    <xf numFmtId="0" fontId="70" fillId="46" borderId="18" xfId="66" applyFont="1" applyFill="1" applyBorder="1" applyAlignment="1">
      <alignment horizontal="center"/>
      <protection/>
    </xf>
    <xf numFmtId="17" fontId="70" fillId="46" borderId="0" xfId="66" applyNumberFormat="1" applyFont="1" applyFill="1" applyAlignment="1" quotePrefix="1">
      <alignment horizontal="center" vertical="center"/>
      <protection/>
    </xf>
    <xf numFmtId="0" fontId="9" fillId="34" borderId="0" xfId="66" applyFont="1" applyFill="1" applyAlignment="1">
      <alignment vertical="center"/>
      <protection/>
    </xf>
    <xf numFmtId="0" fontId="8" fillId="34" borderId="0" xfId="66" applyFont="1" applyFill="1" applyAlignment="1" quotePrefix="1">
      <alignment horizontal="center" vertical="center"/>
      <protection/>
    </xf>
    <xf numFmtId="0" fontId="70" fillId="34" borderId="0" xfId="66" applyFont="1" applyFill="1" applyAlignment="1" quotePrefix="1">
      <alignment horizontal="center" vertical="center"/>
      <protection/>
    </xf>
    <xf numFmtId="0" fontId="8" fillId="34" borderId="0" xfId="66" applyFont="1" applyFill="1" applyBorder="1" applyAlignment="1">
      <alignment horizontal="center" wrapText="1"/>
      <protection/>
    </xf>
    <xf numFmtId="0" fontId="8" fillId="34" borderId="0" xfId="66" applyFont="1" applyFill="1" applyBorder="1" applyAlignment="1">
      <alignment horizontal="center"/>
      <protection/>
    </xf>
    <xf numFmtId="17" fontId="74" fillId="46" borderId="0" xfId="66" applyNumberFormat="1" applyFont="1" applyFill="1" applyBorder="1" applyAlignment="1">
      <alignment horizontal="center" vertical="center"/>
      <protection/>
    </xf>
    <xf numFmtId="167" fontId="9" fillId="51" borderId="0" xfId="66" applyNumberFormat="1" applyFont="1" applyFill="1" applyBorder="1">
      <alignment/>
      <protection/>
    </xf>
    <xf numFmtId="167" fontId="9" fillId="51" borderId="13" xfId="66" applyNumberFormat="1" applyFont="1" applyFill="1" applyBorder="1">
      <alignment/>
      <protection/>
    </xf>
    <xf numFmtId="176" fontId="9" fillId="51" borderId="0" xfId="66" applyNumberFormat="1" applyFont="1" applyFill="1" applyBorder="1">
      <alignment/>
      <protection/>
    </xf>
    <xf numFmtId="176" fontId="26" fillId="51" borderId="0" xfId="76" applyNumberFormat="1" applyFont="1" applyFill="1" applyBorder="1" applyAlignment="1">
      <alignment horizontal="right" vertical="center"/>
    </xf>
    <xf numFmtId="176" fontId="26" fillId="51" borderId="30" xfId="76" applyNumberFormat="1" applyFont="1" applyFill="1" applyBorder="1" applyAlignment="1">
      <alignment horizontal="right" vertical="center"/>
    </xf>
    <xf numFmtId="0" fontId="8" fillId="52" borderId="0" xfId="66" applyFont="1" applyFill="1">
      <alignment/>
      <protection/>
    </xf>
    <xf numFmtId="0" fontId="9" fillId="52" borderId="0" xfId="66" applyFont="1" applyFill="1">
      <alignment/>
      <protection/>
    </xf>
    <xf numFmtId="0" fontId="9" fillId="52" borderId="0" xfId="66" applyFont="1" applyFill="1" applyAlignment="1">
      <alignment horizontal="center"/>
      <protection/>
    </xf>
    <xf numFmtId="0" fontId="9" fillId="52" borderId="13" xfId="66" applyFont="1" applyFill="1" applyBorder="1">
      <alignment/>
      <protection/>
    </xf>
    <xf numFmtId="0" fontId="9" fillId="52" borderId="13" xfId="66" applyFont="1" applyFill="1" applyBorder="1" applyAlignment="1">
      <alignment horizontal="center"/>
      <protection/>
    </xf>
    <xf numFmtId="0" fontId="8" fillId="53" borderId="0" xfId="66" applyFont="1" applyFill="1">
      <alignment/>
      <protection/>
    </xf>
    <xf numFmtId="0" fontId="9" fillId="53" borderId="0" xfId="66" applyFont="1" applyFill="1">
      <alignment/>
      <protection/>
    </xf>
    <xf numFmtId="0" fontId="9" fillId="53" borderId="0" xfId="66" applyFont="1" applyFill="1" applyAlignment="1">
      <alignment horizontal="center"/>
      <protection/>
    </xf>
    <xf numFmtId="0" fontId="9" fillId="54" borderId="0" xfId="66" applyFont="1" applyFill="1" applyBorder="1">
      <alignment/>
      <protection/>
    </xf>
    <xf numFmtId="167" fontId="9" fillId="54" borderId="0" xfId="75" applyNumberFormat="1" applyFont="1" applyFill="1" applyBorder="1" applyAlignment="1">
      <alignment/>
    </xf>
    <xf numFmtId="0" fontId="9" fillId="53" borderId="13" xfId="66" applyFont="1" applyFill="1" applyBorder="1">
      <alignment/>
      <protection/>
    </xf>
    <xf numFmtId="0" fontId="9" fillId="53" borderId="13" xfId="66" applyFont="1" applyFill="1" applyBorder="1" applyAlignment="1">
      <alignment horizontal="center"/>
      <protection/>
    </xf>
    <xf numFmtId="165" fontId="9" fillId="54" borderId="13" xfId="66" applyNumberFormat="1" applyFont="1" applyFill="1" applyBorder="1">
      <alignment/>
      <protection/>
    </xf>
    <xf numFmtId="2" fontId="9" fillId="54" borderId="0" xfId="66" applyNumberFormat="1" applyFont="1" applyFill="1" applyBorder="1">
      <alignment/>
      <protection/>
    </xf>
    <xf numFmtId="188" fontId="9" fillId="54" borderId="13" xfId="66" applyNumberFormat="1" applyFont="1" applyFill="1" applyBorder="1">
      <alignment/>
      <protection/>
    </xf>
    <xf numFmtId="188" fontId="9" fillId="54" borderId="0" xfId="66" applyNumberFormat="1" applyFont="1" applyFill="1" applyBorder="1">
      <alignment/>
      <protection/>
    </xf>
    <xf numFmtId="173" fontId="9" fillId="54" borderId="0" xfId="75" applyNumberFormat="1" applyFont="1" applyFill="1" applyBorder="1" applyAlignment="1">
      <alignment/>
    </xf>
    <xf numFmtId="189" fontId="9" fillId="54" borderId="13" xfId="66" applyNumberFormat="1" applyFont="1" applyFill="1" applyBorder="1">
      <alignment/>
      <protection/>
    </xf>
    <xf numFmtId="176" fontId="26" fillId="54" borderId="0" xfId="76" applyNumberFormat="1" applyFont="1" applyFill="1" applyBorder="1" applyAlignment="1">
      <alignment horizontal="right" vertical="center"/>
    </xf>
    <xf numFmtId="176" fontId="26" fillId="54" borderId="30" xfId="76" applyNumberFormat="1" applyFont="1" applyFill="1" applyBorder="1" applyAlignment="1">
      <alignment horizontal="right" vertical="center"/>
    </xf>
    <xf numFmtId="0" fontId="8" fillId="55" borderId="0" xfId="66" applyFont="1" applyFill="1">
      <alignment/>
      <protection/>
    </xf>
    <xf numFmtId="0" fontId="9" fillId="55" borderId="0" xfId="66" applyFont="1" applyFill="1">
      <alignment/>
      <protection/>
    </xf>
    <xf numFmtId="0" fontId="9" fillId="55" borderId="0" xfId="66" applyFont="1" applyFill="1" applyAlignment="1">
      <alignment horizontal="center"/>
      <protection/>
    </xf>
    <xf numFmtId="2" fontId="9" fillId="56" borderId="0" xfId="66" applyNumberFormat="1" applyFont="1" applyFill="1" applyBorder="1">
      <alignment/>
      <protection/>
    </xf>
    <xf numFmtId="0" fontId="9" fillId="56" borderId="0" xfId="66" applyFont="1" applyFill="1" applyBorder="1">
      <alignment/>
      <protection/>
    </xf>
    <xf numFmtId="0" fontId="9" fillId="55" borderId="13" xfId="66" applyFont="1" applyFill="1" applyBorder="1">
      <alignment/>
      <protection/>
    </xf>
    <xf numFmtId="0" fontId="9" fillId="55" borderId="13" xfId="66" applyFont="1" applyFill="1" applyBorder="1" applyAlignment="1">
      <alignment horizontal="center"/>
      <protection/>
    </xf>
    <xf numFmtId="168" fontId="9" fillId="56" borderId="13" xfId="50" applyNumberFormat="1" applyFont="1" applyFill="1" applyBorder="1" applyAlignment="1">
      <alignment/>
    </xf>
    <xf numFmtId="176" fontId="26" fillId="56" borderId="0" xfId="76" applyNumberFormat="1" applyFont="1" applyFill="1" applyBorder="1" applyAlignment="1">
      <alignment horizontal="right" vertical="center"/>
    </xf>
    <xf numFmtId="176" fontId="26" fillId="56" borderId="30" xfId="76" applyNumberFormat="1" applyFont="1" applyFill="1" applyBorder="1" applyAlignment="1">
      <alignment horizontal="right" vertical="center"/>
    </xf>
    <xf numFmtId="176" fontId="15" fillId="43" borderId="0" xfId="76" applyNumberFormat="1" applyFont="1" applyFill="1" applyBorder="1" applyAlignment="1">
      <alignment horizontal="right" vertical="center"/>
    </xf>
    <xf numFmtId="167" fontId="73" fillId="47" borderId="0" xfId="66" applyNumberFormat="1" applyFont="1" applyFill="1" applyBorder="1" applyAlignment="1">
      <alignment horizontal="right" vertical="center"/>
      <protection/>
    </xf>
    <xf numFmtId="0" fontId="70" fillId="46" borderId="0" xfId="66" applyFont="1" applyFill="1" applyBorder="1" applyAlignment="1">
      <alignment horizontal="center" vertical="center"/>
      <protection/>
    </xf>
    <xf numFmtId="0" fontId="70" fillId="46" borderId="0" xfId="66" applyFont="1" applyFill="1" applyBorder="1" applyAlignment="1">
      <alignment horizontal="center" vertical="center" wrapText="1"/>
      <protection/>
    </xf>
    <xf numFmtId="0" fontId="70" fillId="46" borderId="18" xfId="66" applyFont="1" applyFill="1" applyBorder="1" applyAlignment="1">
      <alignment horizontal="center" vertical="center"/>
      <protection/>
    </xf>
    <xf numFmtId="0" fontId="79" fillId="34" borderId="0" xfId="0" applyFont="1" applyFill="1" applyBorder="1" applyAlignment="1">
      <alignment horizontal="left" vertical="top" wrapText="1"/>
    </xf>
    <xf numFmtId="14" fontId="70" fillId="46" borderId="0" xfId="66" applyNumberFormat="1" applyFont="1" applyFill="1" applyBorder="1" applyAlignment="1">
      <alignment horizontal="center" vertical="center"/>
      <protection/>
    </xf>
    <xf numFmtId="14" fontId="70" fillId="46" borderId="18" xfId="66" applyNumberFormat="1" applyFont="1" applyFill="1" applyBorder="1" applyAlignment="1">
      <alignment horizontal="center" vertical="center"/>
      <protection/>
    </xf>
    <xf numFmtId="0" fontId="8" fillId="35" borderId="0" xfId="66" applyFont="1" applyFill="1" applyAlignment="1">
      <alignment horizontal="center"/>
      <protection/>
    </xf>
    <xf numFmtId="17" fontId="73" fillId="47" borderId="0" xfId="64" applyNumberFormat="1" applyFont="1" applyFill="1" applyBorder="1" applyAlignment="1">
      <alignment horizontal="center" vertical="center"/>
      <protection/>
    </xf>
    <xf numFmtId="17" fontId="73" fillId="47" borderId="0" xfId="64" applyNumberFormat="1" applyFont="1" applyFill="1" applyBorder="1" applyAlignment="1">
      <alignment horizontal="center" vertical="center" wrapText="1"/>
      <protection/>
    </xf>
    <xf numFmtId="17" fontId="70" fillId="46" borderId="0" xfId="64" applyNumberFormat="1" applyFont="1" applyFill="1" applyBorder="1" applyAlignment="1">
      <alignment horizontal="center" vertical="center"/>
      <protection/>
    </xf>
    <xf numFmtId="0" fontId="16" fillId="0" borderId="0" xfId="69" applyFont="1" applyFill="1" applyBorder="1" applyAlignment="1">
      <alignment horizontal="left" vertical="center" wrapText="1"/>
      <protection/>
    </xf>
    <xf numFmtId="0" fontId="71" fillId="38" borderId="29" xfId="0" applyFont="1" applyFill="1" applyBorder="1" applyAlignment="1">
      <alignment horizontal="center"/>
    </xf>
    <xf numFmtId="0" fontId="70" fillId="46" borderId="18" xfId="66" applyFont="1" applyFill="1" applyBorder="1" applyAlignment="1">
      <alignment horizontal="center" wrapText="1"/>
      <protection/>
    </xf>
    <xf numFmtId="0" fontId="70" fillId="46" borderId="12" xfId="66" applyFont="1" applyFill="1" applyBorder="1" applyAlignment="1">
      <alignment horizontal="center"/>
      <protection/>
    </xf>
    <xf numFmtId="0" fontId="70" fillId="36" borderId="0" xfId="66" applyFont="1" applyFill="1" applyBorder="1" applyAlignment="1">
      <alignment horizontal="center" wrapText="1"/>
      <protection/>
    </xf>
    <xf numFmtId="0" fontId="70" fillId="36" borderId="12" xfId="66" applyFont="1" applyFill="1" applyBorder="1" applyAlignment="1">
      <alignment horizontal="center"/>
      <protection/>
    </xf>
    <xf numFmtId="0" fontId="8" fillId="48" borderId="0" xfId="66" applyFont="1" applyFill="1" applyAlignment="1">
      <alignment horizontal="center"/>
      <protection/>
    </xf>
    <xf numFmtId="0" fontId="70" fillId="46" borderId="0" xfId="66" applyFont="1" applyFill="1" applyAlignment="1">
      <alignment horizontal="center" vertical="center"/>
      <protection/>
    </xf>
    <xf numFmtId="0" fontId="70" fillId="46" borderId="0" xfId="66" applyFont="1" applyFill="1" applyBorder="1" applyAlignment="1">
      <alignment horizontal="center"/>
      <protection/>
    </xf>
    <xf numFmtId="0" fontId="70" fillId="46" borderId="18" xfId="66" applyFont="1" applyFill="1" applyBorder="1" applyAlignment="1">
      <alignment horizontal="center" vertical="center" wrapText="1"/>
      <protection/>
    </xf>
    <xf numFmtId="0" fontId="70" fillId="46" borderId="0" xfId="66" applyFont="1" applyFill="1" applyBorder="1" applyAlignment="1">
      <alignment horizontal="left" vertical="center"/>
      <protection/>
    </xf>
    <xf numFmtId="49" fontId="70" fillId="46" borderId="0" xfId="66" applyNumberFormat="1" applyFont="1" applyFill="1" applyBorder="1" applyAlignment="1">
      <alignment horizontal="center" vertical="center" wrapText="1"/>
      <protection/>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akcent 1"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Comma [0] 2" xfId="38"/>
    <cellStyle name="Comma 2"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Incorrecto" xfId="49"/>
    <cellStyle name="Comma" xfId="50"/>
    <cellStyle name="Comma [0]" xfId="51"/>
    <cellStyle name="Millares [0] 10" xfId="52"/>
    <cellStyle name="Millares [0] 2" xfId="53"/>
    <cellStyle name="Millares [0] 2 19" xfId="54"/>
    <cellStyle name="Millares [0] 3" xfId="55"/>
    <cellStyle name="Millares [0]_razind092003" xfId="56"/>
    <cellStyle name="Millares 14" xfId="57"/>
    <cellStyle name="Millares 2" xfId="58"/>
    <cellStyle name="Millares_razind092003" xfId="59"/>
    <cellStyle name="Currency" xfId="60"/>
    <cellStyle name="Currency [0]" xfId="61"/>
    <cellStyle name="Neutral" xfId="62"/>
    <cellStyle name="No-definido" xfId="63"/>
    <cellStyle name="Normal 10" xfId="64"/>
    <cellStyle name="Normal 17 2" xfId="65"/>
    <cellStyle name="Normal 2" xfId="66"/>
    <cellStyle name="Normal 2 2" xfId="67"/>
    <cellStyle name="Normal 2 2 2" xfId="68"/>
    <cellStyle name="Normal 3" xfId="69"/>
    <cellStyle name="Normal 4" xfId="70"/>
    <cellStyle name="Normal_graficos" xfId="71"/>
    <cellStyle name="Normal_operacional" xfId="72"/>
    <cellStyle name="Notas" xfId="73"/>
    <cellStyle name="Percent 2" xfId="74"/>
    <cellStyle name="Percent" xfId="75"/>
    <cellStyle name="Porcentual 2" xfId="76"/>
    <cellStyle name="Porcentual 2 10" xfId="77"/>
    <cellStyle name="Porcentual 3" xfId="78"/>
    <cellStyle name="Salida" xfId="79"/>
    <cellStyle name="Texto de advertencia" xfId="80"/>
    <cellStyle name="Texto explicativo" xfId="81"/>
    <cellStyle name="Título" xfId="82"/>
    <cellStyle name="Título 2" xfId="83"/>
    <cellStyle name="Título 3" xfId="84"/>
    <cellStyle name="Total" xfId="8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externalLink" Target="externalLinks/externalLink15.xml" /><Relationship Id="rId32" Type="http://schemas.openxmlformats.org/officeDocument/2006/relationships/externalLink" Target="externalLinks/externalLink16.xml" /><Relationship Id="rId33" Type="http://schemas.openxmlformats.org/officeDocument/2006/relationships/externalLink" Target="externalLinks/externalLink17.xml" /><Relationship Id="rId34" Type="http://schemas.openxmlformats.org/officeDocument/2006/relationships/externalLink" Target="externalLinks/externalLink18.xml" /><Relationship Id="rId35" Type="http://schemas.openxmlformats.org/officeDocument/2006/relationships/externalLink" Target="externalLinks/externalLink19.xml" /><Relationship Id="rId36" Type="http://schemas.openxmlformats.org/officeDocument/2006/relationships/externalLink" Target="externalLinks/externalLink20.xml" /><Relationship Id="rId37" Type="http://schemas.openxmlformats.org/officeDocument/2006/relationships/externalLink" Target="externalLinks/externalLink21.xml" /><Relationship Id="rId38" Type="http://schemas.openxmlformats.org/officeDocument/2006/relationships/externalLink" Target="externalLinks/externalLink22.xml" /><Relationship Id="rId39" Type="http://schemas.openxmlformats.org/officeDocument/2006/relationships/externalLink" Target="externalLinks/externalLink23.xml" /><Relationship Id="rId40" Type="http://schemas.openxmlformats.org/officeDocument/2006/relationships/externalLink" Target="externalLinks/externalLink24.xml" /><Relationship Id="rId41" Type="http://schemas.openxmlformats.org/officeDocument/2006/relationships/externalLink" Target="externalLinks/externalLink25.xml" /><Relationship Id="rId42" Type="http://schemas.openxmlformats.org/officeDocument/2006/relationships/externalLink" Target="externalLinks/externalLink26.xml" /><Relationship Id="rId43" Type="http://schemas.openxmlformats.org/officeDocument/2006/relationships/externalLink" Target="externalLinks/externalLink27.xml" /><Relationship Id="rId44" Type="http://schemas.openxmlformats.org/officeDocument/2006/relationships/externalLink" Target="externalLinks/externalLink28.xml" /><Relationship Id="rId45" Type="http://schemas.openxmlformats.org/officeDocument/2006/relationships/externalLink" Target="externalLinks/externalLink29.xml" /><Relationship Id="rId46" Type="http://schemas.openxmlformats.org/officeDocument/2006/relationships/externalLink" Target="externalLinks/externalLink30.xml" /><Relationship Id="rId47" Type="http://schemas.openxmlformats.org/officeDocument/2006/relationships/externalLink" Target="externalLinks/externalLink31.xml" /><Relationship Id="rId48" Type="http://schemas.openxmlformats.org/officeDocument/2006/relationships/externalLink" Target="externalLinks/externalLink32.xml" /><Relationship Id="rId49" Type="http://schemas.openxmlformats.org/officeDocument/2006/relationships/externalLink" Target="externalLinks/externalLink33.xml" /><Relationship Id="rId50" Type="http://schemas.openxmlformats.org/officeDocument/2006/relationships/externalLink" Target="externalLinks/externalLink34.xml" /><Relationship Id="rId5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523875</xdr:colOff>
      <xdr:row>47</xdr:row>
      <xdr:rowOff>0</xdr:rowOff>
    </xdr:from>
    <xdr:ext cx="76200" cy="200025"/>
    <xdr:sp fLocksText="0">
      <xdr:nvSpPr>
        <xdr:cNvPr id="1" name="Text Box 1"/>
        <xdr:cNvSpPr txBox="1">
          <a:spLocks noChangeArrowheads="1"/>
        </xdr:cNvSpPr>
      </xdr:nvSpPr>
      <xdr:spPr>
        <a:xfrm>
          <a:off x="5553075" y="78867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523875</xdr:colOff>
      <xdr:row>47</xdr:row>
      <xdr:rowOff>0</xdr:rowOff>
    </xdr:from>
    <xdr:ext cx="76200" cy="200025"/>
    <xdr:sp fLocksText="0">
      <xdr:nvSpPr>
        <xdr:cNvPr id="2" name="Text Box 1"/>
        <xdr:cNvSpPr txBox="1">
          <a:spLocks noChangeArrowheads="1"/>
        </xdr:cNvSpPr>
      </xdr:nvSpPr>
      <xdr:spPr>
        <a:xfrm>
          <a:off x="6610350" y="78867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lenef028731\Consolidaci&#243;n\Chilectra\Consolidaci&#243;n\Chile\09-2002\Consolidado%20Ch$%20Chilectra%202002_0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CFA\Pif\Bilanci\Bilancio%2031-12-2005\Tassi\INPU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lenef028731\Consolidaci&#243;n\Informaci&#243;n\Grupo%20Enersis\Consolidado%20Flujo%20Enersis%2006_2003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hlenef014765\Cierre%20Chileno\respaldo\disco%20d\Cierre%20Chileno\Consolidacion\02-2006\Grupo%20IMV\Consolidado%20IMV%2002_200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hlenef014765\disco%20d\Consolidaci&#243;n%20Chile-Espa&#241;a\Soportes%20Chile-Espa&#241;a%202007\7%20Julio\Consolidado%20Ch$%2007-2007%20Endesa%20IFR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hlenef024143\Consolidaci&#243;n\Documents%20and%20Settings\cl154144056\Configuraci&#243;n%20local\Archivos%20temporales%20de%20Internet\OLKD\Modelo%20Informe%20Enersis%20200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hlene04fs01\Control_Filiales\CFA\Pif\Bilanci\Bilancio%2031-12-2006\Tassi\Test%20di%20efficacia%20derivati%20su%20tassi%2031%2012%2006%20new.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hlenef014765\disco%20d\Cierre%20Chileno\Consolidacion\2007\12-2007\Grupo%20Enersis\Gaap%20Chileno%20a%20IFRS%2012-2007%20(version%20definitiva)\Grupo%20Endesa%20Chile\Consolidado%2012-2007%20Endesa%20Chile%20NIIF%20(sin%20Cemsa%20con%20hedging)%20v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hlenef014765\disco%20d\Documents%20and%20Settings\cl122501337\Escritorio\Informes%20Enersis\Informe%20Endesa%2012-2006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DOCUME~1\CL1169~1\CONFIG~1\Temp\Directorio%20temporal%201%20para%201%202%20-%20Reporte%20BPC%20Cam%20Brasil%20Diciembre%202008%20-%20v%202.zip\1.2%20-%20Reporte%20BPC%20Cam%20Brasil%20Diciembre%202008%20-%20v.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hlenef024143\Consolidaci&#243;n\WINNT\perfiles\cl11872304k\Configuraci&#243;n%20local\Temp\ELIM%20ERES%20ES%20052005espa&#241;aEndes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lenef028731\Consolidaci&#243;n\Documents%20and%20Settings\cl12412770k\Configuraci&#243;n%20local\Archivos%20temporales%20de%20Internet\OLK3\diferencia%20de%20cambio%202004%20a%20200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cl142511746\Configuraci&#243;n%20local\Archivos%20temporales%20de%20Internet\Content.Outlook\9DA5XMX6\Antecedentes\Vinculo%20notas%20Enersis%2012-200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hlenef028731\Consolidaci&#243;n\WINNT\perfiles\CL105303602\Configuraci&#243;n%20local\Archivos%20temporales%20de%20Internet\OLKC8\notas98\RIOVINCU.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hlenef024143\Consolidaci&#243;n\Consolidaci&#243;n\Grupos%20Endesa%20Brasil\Cierre%20Chileno\Consolidado%20Gaap%20Chileno\12-2005\Consolidado%20Ch$%2012-2005%20Endesa%20Brasil%20meses%20v6.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hlenef014765\Cierre%20Chileno\Consolidaci&#243;n\Grupos%20Endesa%20Brasil\Cierre%20Chileno\Consolidado%20Gaap%20Chileno\12-2005\Consolidado%20Ch$%2012-2005%20Endesa%20Brasil%20meses%20v6.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Rng\informes\notas98\RIOVINCU.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hlene04fs01\Consolidacion\Endesa%20Chile\Cierre%20Chileno\Planillas%20Ch$%20consolidadas\12-2008\Flujo%20Grupo%20Endesa%2012-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hlenef014765\Cierre%20Chileno\respaldo\disco%20d\Cierre%20Chileno\Consolidacion\12-2005\Grupo%20Endesa\Consolidado%20Ch$%2012-2005%20Endesa%20V8.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lenersis\gerfin\informe%20de%20deuda\consolidar\enersic.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hlenef024143\Consolidaci&#243;n\Documents%20and%20Settings\cl154144056\Configuraci&#243;n%20local\Archivos%20temporales%20de%20Internet\OLKD\Informe%20Enersis%2009-2008%20(2).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hlenef028731\Consolidaci&#243;n\notas98\RIOVINC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ernando\fgc\respaldo\respaldo\FGC\CONTABILIDAD$EMP.EXT\(5)Enersis%20Investment\1999\(5)CMRES9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hlenef028731\Consolidaci&#243;n\winnt\perfiles\cl154144056\Mis%20documentos\Xime\Consolidaci&#243;n\Synapsis\Consolidaci&#243;n%20Synapsis\Consolidaci&#243;n%20Synapsis%2006-2007\Consolidado%20%20Synapsis%20$%2006_200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hlenef014765\disco%20d\Endesa\Consolidaci&#243;n%20Chile\08-2003\Consolidado%20Ch$%2007-2003%20Endesa.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hlene04fs01\gerfin\Informe%20de%20Deuda\Consolidar\Edelnorc.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Chilectra\Consolidaci&#243;n\Chile\09-2002\Consolidado%20Ch$%20Chilectra%202002_09.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hlenef024143\Consolidaci&#243;n\Respaldo%20disco%20D\Endesa\Consolidaci&#243;n%20Chile\12-2008\Consolidado%20Ch$%2012-2008%20Endes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hlenef024143\Consolidaci&#243;n\respaldo\disco%20d\Nuevo%20Paquete%20SVS\Planilla\Consolidado%20IFRS%20Chile%20Grupo%20Enersis%2003-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hlenef028731\Consolidaci&#243;n\a&#241;o%202007\Endesa%20Brasil\Cierre%20Chileno\Consolidado%20Gaap%20Chileno\2007\12-2007\Consolidado%20Ch$%2012-2007%20Endesa%20Brasil_IFRS%20DEF%20v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hlenef028731\Consolidaci&#243;n\Contabilidad\Demostrativos\Eds%202006\12%20Diciembre%202006\VPP%20Endesa%2012-20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hlenef014765\disco%20d\WINNT\perfiles\cl154144056\Configuraci&#243;n%20local\Archivos%20temporales%20de%20Internet\OLK51\Flujo%20Grupo%20Endesa%20Brasil%2012-2006%20v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hlenef028731\Consolidaci&#243;n\Grupo%20Enersis\Cierre%20Chileno\Notas\2009\Nuevo%20formato\Antecedentes\Vinculo%20notas%20Enersis%2012-20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hlenef014765\disco%20d\WINNT\perfiles\cl11872304k\Configuraci&#243;n%20local\Archivos%20temporales%20de%20Internet\OLK4\Consolidado%20Ch$%2005-2005%20Ende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Ctas. X C y P relac"/>
      <sheetName val="Inv. en Emp. Relacionada"/>
      <sheetName val="Efectos en Resultado EERR"/>
      <sheetName val="Interes Minoritario"/>
      <sheetName val="Dividendos por pagar"/>
      <sheetName val="Efecto Bonos Cerj"/>
      <sheetName val="otros ing. f. de explotac"/>
      <sheetName val="Activos pasivos"/>
      <sheetName val="Estado de Resultado2"/>
      <sheetName val="empresa"/>
      <sheetName val="Análisis"/>
      <sheetName val="ANIM"/>
      <sheetName val="#¡REF"/>
      <sheetName val="LBO"/>
      <sheetName val="Impuestos Diferidos "/>
      <sheetName val="2208001001"/>
      <sheetName val="Efficiency"/>
      <sheetName val=""/>
      <sheetName val="Consolidado Ch$ Chilectra 2002_"/>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pdate"/>
      <sheetName val="cambi"/>
      <sheetName val="bond curves-n.u."/>
      <sheetName val="TermLocalVol"/>
      <sheetName val="SwaptionMatrices"/>
      <sheetName val="SwaptionMatrices living (2)"/>
      <sheetName val="SwaptionMatrices living"/>
      <sheetName val="Swp Matr +|- Vol"/>
      <sheetName val="WTI"/>
      <sheetName val="Fixing"/>
      <sheetName val="991203"/>
      <sheetName val="INPUT"/>
      <sheetName val="Var Preços"/>
      <sheetName val="Tabela de Parâmetros"/>
      <sheetName val="BETANIA"/>
      <sheetName val="EMGESA"/>
      <sheetName val="Copertina"/>
      <sheetName val="BAL"/>
      <sheetName val="Lead"/>
      <sheetName val="bond_curves-n_u_"/>
      <sheetName val="SwaptionMatrices_living_(2)"/>
      <sheetName val="SwaptionMatrices_living"/>
      <sheetName val="Swp_Matr_+|-_Vol"/>
      <sheetName val="Var_Preços"/>
      <sheetName val="Tabela_de_Parâmetros"/>
      <sheetName val="ANIM"/>
      <sheetName val="Proyecciones"/>
      <sheetName val="graficos"/>
      <sheetName val="Resultado"/>
      <sheetName val="Precios"/>
      <sheetName val="Dietas"/>
      <sheetName val="RLI"/>
      <sheetName val="Indices"/>
      <sheetName val="Costos de Distribución"/>
      <sheetName val="7_6"/>
      <sheetName val="Dic02"/>
      <sheetName val="#¡REF"/>
      <sheetName val="Datos spread"/>
      <sheetName val="Títulos"/>
      <sheetName val="Amortiz.Cuotas"/>
      <sheetName val="Plan2"/>
      <sheetName val="Codice COD"/>
      <sheetName val="Returns"/>
      <sheetName val="Estado de Resultado"/>
      <sheetName val="Codice_COD"/>
      <sheetName val="Estado_de_Resultado"/>
      <sheetName val="Index"/>
      <sheetName val="CMRESU99"/>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troduccion"/>
      <sheetName val="HOJADECONSOLIDACION"/>
      <sheetName val="Presentacion Flujo"/>
      <sheetName val="Detalle Otros cargos-abonos"/>
      <sheetName val="Detalle Otros Flujo"/>
      <sheetName val="Flujo  EERR"/>
      <sheetName val="SALDOS INICIALES"/>
      <sheetName val="dividendos"/>
      <sheetName val="Prestamos"/>
      <sheetName val="DETALLE DE SALDOS"/>
      <sheetName val="Datos spread"/>
      <sheetName val="Proyecciones"/>
      <sheetName val="FCaja"/>
      <sheetName val="bond curves-n.u."/>
      <sheetName val="Deposito a Plazo"/>
      <sheetName val="Indices"/>
      <sheetName val="Costos de Distribución"/>
      <sheetName val="Estado de Resultado"/>
      <sheetName val="Balance General"/>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Variación Balance General "/>
      <sheetName val="Variación Estado de Resultado"/>
      <sheetName val="BCE VS FLUJO"/>
      <sheetName val="EERR VS FLUJO"/>
      <sheetName val="Inversiones"/>
      <sheetName val="Interes Minoritarios"/>
      <sheetName val="Ctas. X C y P Relac"/>
      <sheetName val="Efectos en Resultado EERR"/>
      <sheetName val="Asientos Balance"/>
      <sheetName val="Asientos Resultados"/>
      <sheetName val="OT ING"/>
      <sheetName val="OT EGR"/>
      <sheetName val="EMPRESAS"/>
      <sheetName val="Cta Cte"/>
      <sheetName val="Efectos"/>
      <sheetName val="Ajuste Imptos"/>
      <sheetName val="bond curves-n.u."/>
      <sheetName val="BAL"/>
      <sheetName val="C_CCRR_ACT_ac"/>
      <sheetName val="C_CCRR_ACT_ac-1"/>
      <sheetName val="C_CCRR_UUNN_ac"/>
      <sheetName val="C_CCRR_UUNN_ac-1"/>
      <sheetName val="DATCO2"/>
      <sheetName val="C_SAG"/>
      <sheetName val="CONT"/>
      <sheetName val="Balance_General"/>
      <sheetName val="Estado_de_Resultado"/>
      <sheetName val="Estado_de_Resultado_(FECU)"/>
      <sheetName val="Variación_Balance_General_"/>
      <sheetName val="Variación_Estado_de_Resultado"/>
      <sheetName val="BCE_VS_FLUJO"/>
      <sheetName val="EERR_VS_FLUJO"/>
      <sheetName val="Interes_Minoritarios"/>
      <sheetName val="Ctas__X_C_y_P_Relac"/>
      <sheetName val="Efectos_en_Resultado_EERR"/>
      <sheetName val="Asientos_Balance"/>
      <sheetName val="Asientos_Resultados"/>
      <sheetName val="OT_ING"/>
      <sheetName val="OT_EGR"/>
      <sheetName val="Cta_Cte"/>
      <sheetName val="Ajuste_Imptos"/>
      <sheetName val="bond_curves-n_u_"/>
      <sheetName val="Detalle Otros Flujo"/>
      <sheetName val="HOJADECONSOLIDACION"/>
      <sheetName val="Datos spread"/>
      <sheetName val="Indices"/>
      <sheetName val="Costos de Distribución"/>
      <sheetName val="Consolidado IMV 02_2006"/>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troduccion"/>
      <sheetName val="Balance General"/>
      <sheetName val="Activos Regulados"/>
      <sheetName val="Estado de Resultado"/>
      <sheetName val="Inversiones"/>
      <sheetName val="Ctas. X C y P relac"/>
      <sheetName val="Impuesto"/>
      <sheetName val="Filiales Nacionales"/>
      <sheetName val="Consolidado IFRS"/>
      <sheetName val="Interes Minoritario"/>
      <sheetName val="Conciliación"/>
      <sheetName val="Conciliación por ajustes"/>
      <sheetName val="Dividendos por pagar"/>
      <sheetName val="Participaciones"/>
      <sheetName val="Participaciones1"/>
      <sheetName val="Cuadratura"/>
      <sheetName val="Efectos en EERR"/>
      <sheetName val="Asientos Balance"/>
      <sheetName val="Asientos Resultados"/>
      <sheetName val="Análisis Mes"/>
      <sheetName val="Análisis Año"/>
      <sheetName val="Activos pasivos"/>
      <sheetName val="Estado de Resultado2"/>
      <sheetName val="Datos"/>
      <sheetName val="Detalle Otros Flujo"/>
      <sheetName val="HOJADECONSOLIDACION"/>
      <sheetName val="Datos spread"/>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ortada"/>
      <sheetName val="Indice"/>
      <sheetName val="Balance"/>
      <sheetName val="Balance ant"/>
      <sheetName val="Balance (2)"/>
      <sheetName val="Variaciones Act"/>
      <sheetName val="Variaciones Pas"/>
      <sheetName val="RESULTADOS MENSUAL"/>
      <sheetName val="Resultados Fecu"/>
      <sheetName val="Resultados Segregados"/>
      <sheetName val="Comentarios EERR Anual"/>
      <sheetName val="flujo de efectivo"/>
      <sheetName val="Detalles Flujovv"/>
      <sheetName val="FLUJO IFRS"/>
      <sheetName val="Detalles Flujo"/>
      <sheetName val="Inversiones Balance"/>
      <sheetName val="Inversiones Resultado"/>
      <sheetName val="Mayor-Menor valor"/>
      <sheetName val="Patrimonio"/>
      <sheetName val="ROI"/>
      <sheetName val="Ebitda"/>
      <sheetName val="Interes minoritario Balance"/>
      <sheetName val="Interes minoritario Resultado"/>
      <sheetName val="Resultados Filiales"/>
      <sheetName val="Patrimonios Filiales"/>
      <sheetName val="CM"/>
      <sheetName val="Dif.Cambio"/>
      <sheetName val="Detalles de &quot;Otros&quot;XX"/>
      <sheetName val="Detalles de &quot;Otros&quot;"/>
      <sheetName val="Presentación"/>
      <sheetName val="Gráficos (2)"/>
      <sheetName val="Gráficos"/>
      <sheetName val="TC"/>
      <sheetName val="Bce Mes Actual"/>
      <sheetName val="EERR Mes Act"/>
      <sheetName val="Bce Mes Ant"/>
      <sheetName val="EERR Mes Ant"/>
      <sheetName val="Efe Mes Act"/>
      <sheetName val="EFE año Ant"/>
      <sheetName val="Bce Endesa"/>
      <sheetName val="EERR Endesa"/>
      <sheetName val="Bce Brasil"/>
      <sheetName val="EERR Brasil"/>
      <sheetName val="Estado de Resultado"/>
      <sheetName val="Balance General"/>
      <sheetName val="Detalle Otros Flujo"/>
      <sheetName val="HOJADECONSOLIDACION"/>
      <sheetName val="Dato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ain"/>
      <sheetName val="Configure"/>
      <sheetName val="Parameters"/>
      <sheetName val="Anagrafica hedging list"/>
      <sheetName val="Test di efficacia "/>
      <sheetName val="Test di efficacia (valori)"/>
      <sheetName val="Test di effic Spa no accollo"/>
      <sheetName val="Riepilogo AF PF Consolidato"/>
      <sheetName val="Riepilogo AF &amp; PF ENEL SPA"/>
      <sheetName val="tassi FFlib"/>
      <sheetName val="Riepilogo per Consolidato"/>
      <sheetName val="ENEL SpA"/>
      <sheetName val="Riepilogo per Contabilità"/>
      <sheetName val="Riepilogo per Contabilità check"/>
      <sheetName val="E DISTRIBUZIONE"/>
      <sheetName val="Dist cfh att non corr"/>
      <sheetName val="E DISTRIBUZIONE (con underl)"/>
      <sheetName val="E ENEL.IT"/>
      <sheetName val="E SOLE"/>
      <sheetName val="E Produzione"/>
      <sheetName val="E Produzione (con underl)"/>
      <sheetName val="E MARITZA"/>
      <sheetName val="SLOVENSKE ELEKTRARNE"/>
      <sheetName val="E UNION FENOSA"/>
      <sheetName val="Riepilogo per Società"/>
      <sheetName val="CONSOLIDATO per tipo derivato"/>
      <sheetName val="Riepilogo per Caggia"/>
      <sheetName val="Rng_Swap_T0"/>
      <sheetName val="Rng_CapFloor_T0"/>
      <sheetName val="Rng_Swaption_T0"/>
      <sheetName val="Rng_Loan_T0"/>
      <sheetName val="Rng_Hedging_T0"/>
      <sheetName val="portafoglio per Back Office"/>
      <sheetName val="SapCode_Prezzi"/>
      <sheetName val="% di consolidamento UFE"/>
      <sheetName val="Ratei BO"/>
      <sheetName val="anag dianos"/>
      <sheetName val="Rng_MM_T2"/>
      <sheetName val="Rng_MM_T1"/>
      <sheetName val="Rng_MM_T3"/>
      <sheetName val="Rng_MM_T4"/>
      <sheetName val="CheckFailed"/>
      <sheetName val="Bce Brasil"/>
      <sheetName val="FLUJO IFRS"/>
      <sheetName val="EFE año Ant"/>
      <sheetName val="CAT"/>
      <sheetName val="Summary Budget"/>
      <sheetName val="FCaja"/>
      <sheetName val="AGBAR-TRIM"/>
      <sheetName val="Análisis 2001"/>
      <sheetName val="Precios"/>
      <sheetName val="Datos"/>
    </sheetNames>
    <sheetDataSet>
      <sheetData sheetId="28">
        <row r="1">
          <cell r="A1" t="str">
            <v>ENELCODE</v>
          </cell>
          <cell r="B1" t="str">
            <v>TRADECODE</v>
          </cell>
          <cell r="C1" t="str">
            <v>TRADEDATE</v>
          </cell>
          <cell r="D1" t="str">
            <v>PORTFOLIOCODE</v>
          </cell>
          <cell r="E1" t="str">
            <v>CONTROPARTECODE</v>
          </cell>
          <cell r="F1" t="str">
            <v>SIMULATESTATUS</v>
          </cell>
          <cell r="G1" t="str">
            <v>DIRFINCODE</v>
          </cell>
          <cell r="H1" t="str">
            <v>TYPECODE</v>
          </cell>
          <cell r="I1" t="str">
            <v>EFFECTIVEDATE</v>
          </cell>
          <cell r="J1" t="str">
            <v>MATURITYDATE</v>
          </cell>
          <cell r="K1" t="str">
            <v>DIRECTION</v>
          </cell>
          <cell r="L1" t="str">
            <v>CURRENCY</v>
          </cell>
          <cell r="M1" t="str">
            <v>DESCRIPTION</v>
          </cell>
          <cell r="N1" t="str">
            <v>CURRENCYZONE</v>
          </cell>
          <cell r="O1" t="str">
            <v>FACILITYTYPE</v>
          </cell>
          <cell r="P1" t="str">
            <v>GOVERNMENTGUARANTEE</v>
          </cell>
          <cell r="Q1" t="str">
            <v>GOVERNMENTRESPONSABILITY</v>
          </cell>
          <cell r="R1" t="str">
            <v>INTERESTRATETYPE</v>
          </cell>
          <cell r="S1" t="str">
            <v>INSTRUMENTSUBTYPE</v>
          </cell>
          <cell r="T1" t="str">
            <v>ORIGINALCTPY</v>
          </cell>
          <cell r="U1" t="str">
            <v>ORIGINALCURRENCY</v>
          </cell>
          <cell r="V1" t="str">
            <v>PLACEMENTTYPE</v>
          </cell>
          <cell r="W1" t="str">
            <v>QUOTED</v>
          </cell>
          <cell r="X1" t="str">
            <v>REFUNDTYPE</v>
          </cell>
          <cell r="Y1" t="str">
            <v>RESETTIME</v>
          </cell>
          <cell r="Z1" t="str">
            <v>STOCKEXCHANGE</v>
          </cell>
          <cell r="AA1" t="str">
            <v>TIMEPERIOD</v>
          </cell>
          <cell r="AB1" t="str">
            <v>ISSUEPRICE</v>
          </cell>
          <cell r="AC1" t="str">
            <v>LEGTYPE</v>
          </cell>
          <cell r="AD1" t="str">
            <v>GUARANTEEFXRISK</v>
          </cell>
          <cell r="AE1" t="str">
            <v>GUARANTEEFXRISK_FORMULA</v>
          </cell>
          <cell r="AF1" t="str">
            <v>HISTFXVALUE</v>
          </cell>
          <cell r="AG1" t="str">
            <v>IRRALL_IN</v>
          </cell>
          <cell r="AH1" t="str">
            <v>SPREADALL_IN</v>
          </cell>
          <cell r="AI1" t="str">
            <v>DELAYTIME</v>
          </cell>
          <cell r="AJ1" t="str">
            <v>HISTFXAREAEURO</v>
          </cell>
          <cell r="AK1" t="str">
            <v>ADVANCEDREFUNDDATE</v>
          </cell>
          <cell r="AL1" t="str">
            <v>ADVANCEDREFUNDSTATUS</v>
          </cell>
          <cell r="AM1" t="str">
            <v>PORTFOLIOGROUP</v>
          </cell>
          <cell r="AN1" t="str">
            <v>PLAYERSGROUP</v>
          </cell>
          <cell r="AO1" t="str">
            <v>AMOUNT</v>
          </cell>
          <cell r="AP1" t="str">
            <v>CTVAMOUNT</v>
          </cell>
          <cell r="AQ1" t="str">
            <v>MRKTDATADATE</v>
          </cell>
          <cell r="AR1" t="str">
            <v>POSLEGCLEANPRICE</v>
          </cell>
          <cell r="AS1" t="str">
            <v>POSLEGDIRTYPRICE</v>
          </cell>
          <cell r="AT1" t="str">
            <v>POSLEGACCRUEDINTEREST</v>
          </cell>
          <cell r="AU1" t="str">
            <v>CLEANPOSVALUE</v>
          </cell>
          <cell r="AV1" t="str">
            <v>DIRTYPOSVALUE</v>
          </cell>
          <cell r="AW1" t="str">
            <v>ACCRUEDPOSVALUE</v>
          </cell>
          <cell r="AX1" t="str">
            <v>CTVCLEANPRICE</v>
          </cell>
          <cell r="AY1" t="str">
            <v>CTVDIRTYPRICE</v>
          </cell>
          <cell r="AZ1" t="str">
            <v>CTVACCRUED</v>
          </cell>
          <cell r="BA1" t="str">
            <v>RESIDUALLIFEAVG</v>
          </cell>
          <cell r="BB1" t="str">
            <v>CURRANNUALRATE</v>
          </cell>
          <cell r="BC1" t="str">
            <v>COUPONFREQUENCY</v>
          </cell>
          <cell r="BD1" t="str">
            <v>CURRSPREAD</v>
          </cell>
          <cell r="BE1" t="str">
            <v>MARKETIRR</v>
          </cell>
          <cell r="BF1" t="str">
            <v>MINMID</v>
          </cell>
          <cell r="BG1" t="str">
            <v>MAXMID</v>
          </cell>
          <cell r="BH1" t="str">
            <v>MID</v>
          </cell>
          <cell r="BI1" t="str">
            <v>MINDATE</v>
          </cell>
          <cell r="BJ1" t="str">
            <v>MAXDATE</v>
          </cell>
          <cell r="BK1" t="str">
            <v>DELTA</v>
          </cell>
          <cell r="BL1" t="str">
            <v>GAMMA</v>
          </cell>
          <cell r="BM1" t="str">
            <v>MODDURATION</v>
          </cell>
          <cell r="BN1" t="str">
            <v>LEGDOLLARDURATION</v>
          </cell>
          <cell r="BO1" t="str">
            <v>BPVPOSVALUE</v>
          </cell>
          <cell r="BP1" t="str">
            <v>CTVBPVPOSVALUE</v>
          </cell>
          <cell r="BQ1" t="str">
            <v>PARAMCODE</v>
          </cell>
          <cell r="BR1" t="str">
            <v>DCM</v>
          </cell>
          <cell r="BS1" t="str">
            <v>CURRFROMDATE</v>
          </cell>
          <cell r="BT1" t="str">
            <v>CURRTODATE</v>
          </cell>
          <cell r="BU1" t="str">
            <v>OUTSTANDING</v>
          </cell>
          <cell r="BV1" t="str">
            <v>CTVOUTSTANDING</v>
          </cell>
          <cell r="BW1" t="str">
            <v>OUTSTANDINGTOT</v>
          </cell>
          <cell r="BX1" t="str">
            <v>CTVOUTSTANDINGTOT</v>
          </cell>
          <cell r="BY1" t="str">
            <v>IDRWDBINSTR</v>
          </cell>
          <cell r="BZ1" t="str">
            <v>SEGNO_HR</v>
          </cell>
          <cell r="CA1" t="str">
            <v>CTVOUTSTANDINGXRATE</v>
          </cell>
          <cell r="CB1" t="str">
            <v>CTV_OUTSTANDINGDW</v>
          </cell>
          <cell r="CC1" t="str">
            <v>CTV_OUT_COPERTURE</v>
          </cell>
          <cell r="CD1" t="str">
            <v>CTV_OUT_COPERTUREDW</v>
          </cell>
          <cell r="CE1" t="str">
            <v>ISBEI</v>
          </cell>
          <cell r="CF1" t="str">
            <v>NEXTDATEFROM</v>
          </cell>
          <cell r="CG1" t="str">
            <v>NEXTDATETO</v>
          </cell>
          <cell r="CH1" t="str">
            <v>NEXTPAYMENTDATE</v>
          </cell>
          <cell r="CI1" t="str">
            <v>NEXTOUTSTANDING</v>
          </cell>
          <cell r="CJ1" t="str">
            <v>NEXTCAP</v>
          </cell>
          <cell r="CK1" t="str">
            <v>NEXTFLOOR</v>
          </cell>
        </row>
        <row r="2">
          <cell r="A2" t="str">
            <v>UFE_CF 10</v>
          </cell>
          <cell r="B2" t="str">
            <v>0000003895</v>
          </cell>
          <cell r="C2">
            <v>37568</v>
          </cell>
          <cell r="D2" t="str">
            <v>E UNION FENOSA</v>
          </cell>
          <cell r="E2" t="str">
            <v>BANESTO</v>
          </cell>
          <cell r="F2">
            <v>0</v>
          </cell>
          <cell r="G2" t="str">
            <v>StdOTC_0000003895</v>
          </cell>
          <cell r="H2" t="str">
            <v>CAP_FLOOR</v>
          </cell>
          <cell r="I2">
            <v>37651</v>
          </cell>
          <cell r="J2">
            <v>40892</v>
          </cell>
          <cell r="K2">
            <v>1</v>
          </cell>
          <cell r="L2" t="str">
            <v>EUR</v>
          </cell>
          <cell r="M2" t="str">
            <v>Cap Amortising every 6 months</v>
          </cell>
          <cell r="N2" t="str">
            <v>Euro</v>
          </cell>
          <cell r="O2" t="str">
            <v>NA</v>
          </cell>
          <cell r="P2" t="str">
            <v>NA</v>
          </cell>
          <cell r="Q2" t="str">
            <v>NA</v>
          </cell>
          <cell r="R2" t="str">
            <v>NA</v>
          </cell>
          <cell r="S2" t="str">
            <v>Buy Cap</v>
          </cell>
          <cell r="T2" t="str">
            <v>NA</v>
          </cell>
          <cell r="U2" t="str">
            <v>EUR</v>
          </cell>
          <cell r="V2" t="str">
            <v>NA</v>
          </cell>
          <cell r="W2" t="str">
            <v>NA</v>
          </cell>
          <cell r="X2" t="str">
            <v>Altro</v>
          </cell>
          <cell r="Y2" t="str">
            <v>In Advance</v>
          </cell>
          <cell r="Z2" t="str">
            <v>NA</v>
          </cell>
          <cell r="AA2" t="str">
            <v>M/L termine</v>
          </cell>
          <cell r="AC2" t="str">
            <v>CLegCAP_FLOOR</v>
          </cell>
          <cell r="AD2">
            <v>0</v>
          </cell>
          <cell r="AE2">
            <v>0</v>
          </cell>
          <cell r="AL2" t="str">
            <v>Not refundable</v>
          </cell>
          <cell r="AM2" t="str">
            <v>INTERC</v>
          </cell>
          <cell r="AN2" t="str">
            <v>TERZI</v>
          </cell>
          <cell r="AO2">
            <v>9800000</v>
          </cell>
          <cell r="AP2">
            <v>9800000</v>
          </cell>
          <cell r="AQ2">
            <v>39082</v>
          </cell>
          <cell r="AR2">
            <v>0.0010857106341199102</v>
          </cell>
          <cell r="AS2">
            <v>0.0010857106341199102</v>
          </cell>
          <cell r="AT2">
            <v>0</v>
          </cell>
          <cell r="AU2">
            <v>10639.9642143751</v>
          </cell>
          <cell r="AV2">
            <v>10639.9642143751</v>
          </cell>
          <cell r="AW2">
            <v>0</v>
          </cell>
          <cell r="AX2">
            <v>1773.1500363256105</v>
          </cell>
          <cell r="AY2">
            <v>1773.1500363256105</v>
          </cell>
          <cell r="AZ2">
            <v>0</v>
          </cell>
          <cell r="BA2">
            <v>3.5950186799501904</v>
          </cell>
          <cell r="BB2">
            <v>0</v>
          </cell>
          <cell r="BC2">
            <v>6</v>
          </cell>
          <cell r="BF2">
            <v>0.04118</v>
          </cell>
          <cell r="BG2">
            <v>0.04115</v>
          </cell>
          <cell r="BH2">
            <v>0.041162410958904105</v>
          </cell>
          <cell r="BI2">
            <v>40180</v>
          </cell>
          <cell r="BJ2">
            <v>40545</v>
          </cell>
          <cell r="BK2">
            <v>0.11714900048969801</v>
          </cell>
          <cell r="BL2">
            <v>0</v>
          </cell>
          <cell r="BO2">
            <v>114.806020479904</v>
          </cell>
          <cell r="BP2">
            <v>19.132423312976</v>
          </cell>
          <cell r="BQ2" t="str">
            <v>EURIBOR6M</v>
          </cell>
          <cell r="BR2" t="str">
            <v>actual/360</v>
          </cell>
          <cell r="BS2">
            <v>39066</v>
          </cell>
          <cell r="BT2">
            <v>39248</v>
          </cell>
          <cell r="BU2">
            <v>6600000</v>
          </cell>
          <cell r="BV2">
            <v>6600000</v>
          </cell>
          <cell r="BW2">
            <v>6600000</v>
          </cell>
          <cell r="BX2">
            <v>1099890</v>
          </cell>
          <cell r="BY2">
            <v>184088</v>
          </cell>
          <cell r="BZ2">
            <v>1</v>
          </cell>
          <cell r="CA2">
            <v>0</v>
          </cell>
          <cell r="CB2">
            <v>773183.403232007</v>
          </cell>
          <cell r="CC2">
            <v>6600000</v>
          </cell>
          <cell r="CD2">
            <v>773183.403232007</v>
          </cell>
          <cell r="CE2" t="str">
            <v>0</v>
          </cell>
          <cell r="CF2">
            <v>39248</v>
          </cell>
          <cell r="CG2">
            <v>39433</v>
          </cell>
          <cell r="CH2">
            <v>39433</v>
          </cell>
          <cell r="CI2">
            <v>6200000.000000002</v>
          </cell>
          <cell r="CJ2">
            <v>0.05</v>
          </cell>
        </row>
        <row r="3">
          <cell r="A3" t="str">
            <v>UFE_CF 14</v>
          </cell>
          <cell r="B3" t="str">
            <v>0000003896</v>
          </cell>
          <cell r="C3">
            <v>37454</v>
          </cell>
          <cell r="D3" t="str">
            <v>E UNION FENOSA</v>
          </cell>
          <cell r="E3" t="str">
            <v>LA CAIXA</v>
          </cell>
          <cell r="F3">
            <v>0</v>
          </cell>
          <cell r="G3" t="str">
            <v>StdOTC_0000003896</v>
          </cell>
          <cell r="H3" t="str">
            <v>COLLAR</v>
          </cell>
          <cell r="I3">
            <v>37521</v>
          </cell>
          <cell r="J3">
            <v>39345</v>
          </cell>
          <cell r="K3">
            <v>1</v>
          </cell>
          <cell r="L3" t="str">
            <v>EUR</v>
          </cell>
          <cell r="M3" t="str">
            <v>Amortising every 6 months</v>
          </cell>
          <cell r="N3" t="str">
            <v>Euro</v>
          </cell>
          <cell r="O3" t="str">
            <v>NA</v>
          </cell>
          <cell r="P3" t="str">
            <v>NA</v>
          </cell>
          <cell r="Q3" t="str">
            <v>NA</v>
          </cell>
          <cell r="R3" t="str">
            <v>NA</v>
          </cell>
          <cell r="S3" t="str">
            <v>Buy collar</v>
          </cell>
          <cell r="T3" t="str">
            <v>NA</v>
          </cell>
          <cell r="U3" t="str">
            <v>EUR</v>
          </cell>
          <cell r="V3" t="str">
            <v>NA</v>
          </cell>
          <cell r="W3" t="str">
            <v>NA</v>
          </cell>
          <cell r="X3" t="str">
            <v>Altro</v>
          </cell>
          <cell r="Y3" t="str">
            <v>In Advance</v>
          </cell>
          <cell r="Z3" t="str">
            <v>NA</v>
          </cell>
          <cell r="AA3" t="str">
            <v>M/L termine</v>
          </cell>
          <cell r="AC3" t="str">
            <v>CLegCOLLAR</v>
          </cell>
          <cell r="AD3">
            <v>0</v>
          </cell>
          <cell r="AE3">
            <v>0</v>
          </cell>
          <cell r="AL3" t="str">
            <v>Not refundable</v>
          </cell>
          <cell r="AM3" t="str">
            <v>INTERC</v>
          </cell>
          <cell r="AN3" t="str">
            <v>TERZI</v>
          </cell>
          <cell r="AO3">
            <v>20760000</v>
          </cell>
          <cell r="AP3">
            <v>20760000</v>
          </cell>
          <cell r="AQ3">
            <v>39082</v>
          </cell>
          <cell r="AR3">
            <v>-4.2775762399125805E-08</v>
          </cell>
          <cell r="AS3">
            <v>-4.2775762399125805E-08</v>
          </cell>
          <cell r="AT3">
            <v>0</v>
          </cell>
          <cell r="AU3">
            <v>-0.8880248274058521</v>
          </cell>
          <cell r="AV3">
            <v>-0.8880248274058521</v>
          </cell>
          <cell r="AW3">
            <v>0</v>
          </cell>
          <cell r="AX3">
            <v>-0.0888024827405852</v>
          </cell>
          <cell r="AY3">
            <v>-0.0888024827405852</v>
          </cell>
          <cell r="AZ3">
            <v>0</v>
          </cell>
          <cell r="BA3">
            <v>0.692541841336503</v>
          </cell>
          <cell r="BB3">
            <v>0</v>
          </cell>
          <cell r="BC3">
            <v>6</v>
          </cell>
          <cell r="BF3">
            <v>0.04121</v>
          </cell>
          <cell r="BG3">
            <v>0.04121</v>
          </cell>
          <cell r="BH3">
            <v>0.04121</v>
          </cell>
          <cell r="BI3">
            <v>39815</v>
          </cell>
          <cell r="BJ3">
            <v>39815</v>
          </cell>
          <cell r="BK3">
            <v>0.000313593232901186</v>
          </cell>
          <cell r="BL3">
            <v>0</v>
          </cell>
          <cell r="BO3">
            <v>0.651019551502862</v>
          </cell>
          <cell r="BP3">
            <v>0.0651019551502862</v>
          </cell>
          <cell r="BQ3" t="str">
            <v>EURIBOR6M</v>
          </cell>
          <cell r="BR3" t="str">
            <v>actual/360</v>
          </cell>
          <cell r="BS3">
            <v>38980</v>
          </cell>
          <cell r="BT3">
            <v>39161</v>
          </cell>
          <cell r="BU3">
            <v>14372308</v>
          </cell>
          <cell r="BV3">
            <v>14372308</v>
          </cell>
          <cell r="BW3">
            <v>14372308</v>
          </cell>
          <cell r="BX3">
            <v>1437230.8</v>
          </cell>
          <cell r="BY3">
            <v>184089</v>
          </cell>
          <cell r="BZ3">
            <v>1</v>
          </cell>
          <cell r="CA3">
            <v>0</v>
          </cell>
          <cell r="CB3">
            <v>4507.058529971579</v>
          </cell>
          <cell r="CC3">
            <v>14372308</v>
          </cell>
          <cell r="CD3">
            <v>4507.058529971579</v>
          </cell>
          <cell r="CE3" t="str">
            <v>0</v>
          </cell>
          <cell r="CF3">
            <v>39161</v>
          </cell>
          <cell r="CG3">
            <v>39345</v>
          </cell>
          <cell r="CH3">
            <v>39345</v>
          </cell>
          <cell r="CI3">
            <v>13573846.000000004</v>
          </cell>
          <cell r="CJ3">
            <v>0.06</v>
          </cell>
          <cell r="CK3">
            <v>0.035</v>
          </cell>
        </row>
        <row r="4">
          <cell r="A4" t="str">
            <v>UFE_CF 17</v>
          </cell>
          <cell r="B4" t="str">
            <v>0000004122</v>
          </cell>
          <cell r="C4">
            <v>38680</v>
          </cell>
          <cell r="D4" t="str">
            <v>E UNION FENOSA</v>
          </cell>
          <cell r="E4" t="str">
            <v>SOC GEN</v>
          </cell>
          <cell r="F4">
            <v>0</v>
          </cell>
          <cell r="G4" t="str">
            <v>StdOTC_0000004122</v>
          </cell>
          <cell r="H4" t="str">
            <v>COLLAR</v>
          </cell>
          <cell r="I4">
            <v>38898</v>
          </cell>
          <cell r="J4">
            <v>41820</v>
          </cell>
          <cell r="K4">
            <v>1</v>
          </cell>
          <cell r="L4" t="str">
            <v>EUR</v>
          </cell>
          <cell r="M4" t="str">
            <v>Collar step up</v>
          </cell>
          <cell r="N4" t="str">
            <v>Euro</v>
          </cell>
          <cell r="O4" t="str">
            <v>NA</v>
          </cell>
          <cell r="P4" t="str">
            <v>NA</v>
          </cell>
          <cell r="Q4" t="str">
            <v>NA</v>
          </cell>
          <cell r="R4" t="str">
            <v>NA</v>
          </cell>
          <cell r="S4" t="str">
            <v>Buy collar</v>
          </cell>
          <cell r="T4" t="str">
            <v>NA</v>
          </cell>
          <cell r="U4" t="str">
            <v>EUR</v>
          </cell>
          <cell r="V4" t="str">
            <v>NA</v>
          </cell>
          <cell r="W4" t="str">
            <v>NA</v>
          </cell>
          <cell r="X4" t="str">
            <v>Altro</v>
          </cell>
          <cell r="Y4" t="str">
            <v>In Advance</v>
          </cell>
          <cell r="Z4" t="str">
            <v>NA</v>
          </cell>
          <cell r="AA4" t="str">
            <v>M/L termine</v>
          </cell>
          <cell r="AC4" t="str">
            <v>CLegCOLLAR</v>
          </cell>
          <cell r="AD4">
            <v>0</v>
          </cell>
          <cell r="AE4">
            <v>0</v>
          </cell>
          <cell r="AL4" t="str">
            <v>Not refundable</v>
          </cell>
          <cell r="AM4" t="str">
            <v>INTERC</v>
          </cell>
          <cell r="AN4" t="str">
            <v>TERZI</v>
          </cell>
          <cell r="AO4">
            <v>29387676.32</v>
          </cell>
          <cell r="AP4">
            <v>29387676.32</v>
          </cell>
          <cell r="AQ4">
            <v>39082</v>
          </cell>
          <cell r="AR4">
            <v>0.0101423135429035</v>
          </cell>
          <cell r="AS4">
            <v>0.0101423135429035</v>
          </cell>
          <cell r="AT4">
            <v>0</v>
          </cell>
          <cell r="AU4">
            <v>298059.02753480006</v>
          </cell>
          <cell r="AV4">
            <v>298059.02753480006</v>
          </cell>
          <cell r="AW4">
            <v>0</v>
          </cell>
          <cell r="AX4">
            <v>149029.5137674</v>
          </cell>
          <cell r="AY4">
            <v>149029.5137674</v>
          </cell>
          <cell r="AZ4">
            <v>0</v>
          </cell>
          <cell r="BA4">
            <v>6.427628250329089</v>
          </cell>
          <cell r="BB4">
            <v>0</v>
          </cell>
          <cell r="BC4">
            <v>6</v>
          </cell>
          <cell r="BF4">
            <v>0.04119</v>
          </cell>
          <cell r="BG4">
            <v>0.04129</v>
          </cell>
          <cell r="BH4">
            <v>0.0412316438356164</v>
          </cell>
          <cell r="BI4">
            <v>41276</v>
          </cell>
          <cell r="BJ4">
            <v>41641</v>
          </cell>
          <cell r="BK4">
            <v>0.442715555329953</v>
          </cell>
          <cell r="BL4">
            <v>0</v>
          </cell>
          <cell r="BO4">
            <v>1301.03814418657</v>
          </cell>
          <cell r="BP4">
            <v>650.519072093285</v>
          </cell>
          <cell r="BQ4" t="str">
            <v>EURIBOR6M</v>
          </cell>
          <cell r="BR4" t="str">
            <v>actual/360</v>
          </cell>
          <cell r="BS4">
            <v>39080</v>
          </cell>
          <cell r="BT4">
            <v>39262</v>
          </cell>
          <cell r="BU4">
            <v>42040944.9500001</v>
          </cell>
          <cell r="BV4">
            <v>42040944.9500001</v>
          </cell>
          <cell r="BW4">
            <v>42040944.9500001</v>
          </cell>
          <cell r="BX4">
            <v>21020472.47500005</v>
          </cell>
          <cell r="BY4">
            <v>184315</v>
          </cell>
          <cell r="BZ4">
            <v>1</v>
          </cell>
          <cell r="CA4">
            <v>0</v>
          </cell>
          <cell r="CB4">
            <v>18612180.2901353</v>
          </cell>
          <cell r="CC4">
            <v>42040944.9500001</v>
          </cell>
          <cell r="CD4">
            <v>18612180.2901353</v>
          </cell>
          <cell r="CE4" t="str">
            <v>0</v>
          </cell>
          <cell r="CF4">
            <v>39262</v>
          </cell>
          <cell r="CG4">
            <v>39447</v>
          </cell>
          <cell r="CH4">
            <v>39447</v>
          </cell>
          <cell r="CI4">
            <v>45864077.47000012</v>
          </cell>
          <cell r="CJ4">
            <v>0.04</v>
          </cell>
          <cell r="CK4">
            <v>0.0245</v>
          </cell>
        </row>
        <row r="5">
          <cell r="A5" t="str">
            <v>UFE_CF18</v>
          </cell>
          <cell r="B5" t="str">
            <v>0000004123</v>
          </cell>
          <cell r="C5">
            <v>38680</v>
          </cell>
          <cell r="D5" t="str">
            <v>E UNION FENOSA</v>
          </cell>
          <cell r="E5" t="str">
            <v>SANTANDER CENTRAL HISPANO</v>
          </cell>
          <cell r="F5">
            <v>0</v>
          </cell>
          <cell r="G5" t="str">
            <v>StdOTC_0000004123</v>
          </cell>
          <cell r="H5" t="str">
            <v>COLLAR</v>
          </cell>
          <cell r="I5">
            <v>38898</v>
          </cell>
          <cell r="J5">
            <v>41820</v>
          </cell>
          <cell r="K5">
            <v>1</v>
          </cell>
          <cell r="L5" t="str">
            <v>EUR</v>
          </cell>
          <cell r="M5" t="str">
            <v>Collar step up</v>
          </cell>
          <cell r="N5" t="str">
            <v>Euro</v>
          </cell>
          <cell r="O5" t="str">
            <v>NA</v>
          </cell>
          <cell r="P5" t="str">
            <v>NA</v>
          </cell>
          <cell r="Q5" t="str">
            <v>NA</v>
          </cell>
          <cell r="R5" t="str">
            <v>NA</v>
          </cell>
          <cell r="S5" t="str">
            <v>Buy collar</v>
          </cell>
          <cell r="T5" t="str">
            <v>NA</v>
          </cell>
          <cell r="U5" t="str">
            <v>EUR</v>
          </cell>
          <cell r="V5" t="str">
            <v>NA</v>
          </cell>
          <cell r="W5" t="str">
            <v>NA</v>
          </cell>
          <cell r="X5" t="str">
            <v>Altro</v>
          </cell>
          <cell r="Y5" t="str">
            <v>In Advance</v>
          </cell>
          <cell r="Z5" t="str">
            <v>NA</v>
          </cell>
          <cell r="AA5" t="str">
            <v>M/L termine</v>
          </cell>
          <cell r="AC5" t="str">
            <v>CLegCOLLAR</v>
          </cell>
          <cell r="AD5">
            <v>0</v>
          </cell>
          <cell r="AE5">
            <v>0</v>
          </cell>
          <cell r="AL5" t="str">
            <v>Not refundable</v>
          </cell>
          <cell r="AM5" t="str">
            <v>INTERC</v>
          </cell>
          <cell r="AN5" t="str">
            <v>TERZI</v>
          </cell>
          <cell r="AO5">
            <v>29387676.32</v>
          </cell>
          <cell r="AP5">
            <v>29387676.32</v>
          </cell>
          <cell r="AQ5">
            <v>39082</v>
          </cell>
          <cell r="AR5">
            <v>0.0101423135429035</v>
          </cell>
          <cell r="AS5">
            <v>0.0101423135429035</v>
          </cell>
          <cell r="AT5">
            <v>0</v>
          </cell>
          <cell r="AU5">
            <v>298059.02753480006</v>
          </cell>
          <cell r="AV5">
            <v>298059.02753480006</v>
          </cell>
          <cell r="AW5">
            <v>0</v>
          </cell>
          <cell r="AX5">
            <v>149029.5137674</v>
          </cell>
          <cell r="AY5">
            <v>149029.5137674</v>
          </cell>
          <cell r="AZ5">
            <v>0</v>
          </cell>
          <cell r="BA5">
            <v>6.427628250329089</v>
          </cell>
          <cell r="BB5">
            <v>0</v>
          </cell>
          <cell r="BC5">
            <v>6</v>
          </cell>
          <cell r="BF5">
            <v>0.04119</v>
          </cell>
          <cell r="BG5">
            <v>0.04129</v>
          </cell>
          <cell r="BH5">
            <v>0.0412316438356164</v>
          </cell>
          <cell r="BI5">
            <v>41276</v>
          </cell>
          <cell r="BJ5">
            <v>41641</v>
          </cell>
          <cell r="BK5">
            <v>0.442715555329953</v>
          </cell>
          <cell r="BL5">
            <v>0</v>
          </cell>
          <cell r="BO5">
            <v>1301.03814418657</v>
          </cell>
          <cell r="BP5">
            <v>650.519072093285</v>
          </cell>
          <cell r="BQ5" t="str">
            <v>EURIBOR6M</v>
          </cell>
          <cell r="BR5" t="str">
            <v>actual/360</v>
          </cell>
          <cell r="BS5">
            <v>39080</v>
          </cell>
          <cell r="BT5">
            <v>39262</v>
          </cell>
          <cell r="BU5">
            <v>42040944.9500001</v>
          </cell>
          <cell r="BV5">
            <v>42040944.9500001</v>
          </cell>
          <cell r="BW5">
            <v>42040944.9500001</v>
          </cell>
          <cell r="BX5">
            <v>21020472.47500005</v>
          </cell>
          <cell r="BY5">
            <v>184316</v>
          </cell>
          <cell r="BZ5">
            <v>1</v>
          </cell>
          <cell r="CA5">
            <v>0</v>
          </cell>
          <cell r="CB5">
            <v>18612180.2901353</v>
          </cell>
          <cell r="CC5">
            <v>42040944.9500001</v>
          </cell>
          <cell r="CD5">
            <v>18612180.2901353</v>
          </cell>
          <cell r="CE5" t="str">
            <v>0</v>
          </cell>
          <cell r="CF5">
            <v>39262</v>
          </cell>
          <cell r="CG5">
            <v>39447</v>
          </cell>
          <cell r="CH5">
            <v>39447</v>
          </cell>
          <cell r="CI5">
            <v>45864077.47000012</v>
          </cell>
          <cell r="CJ5">
            <v>0.04</v>
          </cell>
          <cell r="CK5">
            <v>0.0245</v>
          </cell>
        </row>
      </sheetData>
      <sheetData sheetId="29">
        <row r="1">
          <cell r="A1" t="str">
            <v>ENELCODE</v>
          </cell>
          <cell r="B1" t="str">
            <v>TRADECODE</v>
          </cell>
          <cell r="C1" t="str">
            <v>TRADEDATE</v>
          </cell>
          <cell r="D1" t="str">
            <v>PORTFOLIOCODE</v>
          </cell>
          <cell r="E1" t="str">
            <v>CONTROPARTECODE</v>
          </cell>
          <cell r="F1" t="str">
            <v>SIMULATESTATUS</v>
          </cell>
          <cell r="G1" t="str">
            <v>DIRFINCODE</v>
          </cell>
          <cell r="H1" t="str">
            <v>TYPECODE</v>
          </cell>
          <cell r="I1" t="str">
            <v>EFFECTIVEDATE</v>
          </cell>
          <cell r="J1" t="str">
            <v>MATURITYDATE</v>
          </cell>
          <cell r="K1" t="str">
            <v>DIRECTION</v>
          </cell>
          <cell r="L1" t="str">
            <v>CURRENCY</v>
          </cell>
          <cell r="M1" t="str">
            <v>DESCRIPTION</v>
          </cell>
          <cell r="N1" t="str">
            <v>CURRENCYZONE</v>
          </cell>
          <cell r="O1" t="str">
            <v>FACILITYTYPE</v>
          </cell>
          <cell r="P1" t="str">
            <v>GOVERNMENTGUARANTEE</v>
          </cell>
          <cell r="Q1" t="str">
            <v>GOVERNMENTRESPONSABILITY</v>
          </cell>
          <cell r="R1" t="str">
            <v>INTERESTRATETYPE</v>
          </cell>
          <cell r="S1" t="str">
            <v>INSTRUMENTSUBTYPE</v>
          </cell>
          <cell r="T1" t="str">
            <v>ORIGINALCTPY</v>
          </cell>
          <cell r="U1" t="str">
            <v>ORIGINALCURRENCY</v>
          </cell>
          <cell r="V1" t="str">
            <v>PLACEMENTTYPE</v>
          </cell>
          <cell r="W1" t="str">
            <v>QUOTED</v>
          </cell>
          <cell r="X1" t="str">
            <v>REFUNDTYPE</v>
          </cell>
          <cell r="Y1" t="str">
            <v>RESETTIME</v>
          </cell>
          <cell r="Z1" t="str">
            <v>STOCKEXCHANGE</v>
          </cell>
          <cell r="AA1" t="str">
            <v>TIMEPERIOD</v>
          </cell>
          <cell r="AB1" t="str">
            <v>ISSUEPRICE</v>
          </cell>
          <cell r="AC1" t="str">
            <v>LEGTYPE</v>
          </cell>
          <cell r="AD1" t="str">
            <v>GUARANTEEFXRISK</v>
          </cell>
          <cell r="AE1" t="str">
            <v>GUARANTEEFXRISK_FORMULA</v>
          </cell>
          <cell r="AF1" t="str">
            <v>HISTFXVALUE</v>
          </cell>
          <cell r="AG1" t="str">
            <v>IRRALL_IN</v>
          </cell>
          <cell r="AH1" t="str">
            <v>SPREADALL_IN</v>
          </cell>
          <cell r="AI1" t="str">
            <v>DELAYTIME</v>
          </cell>
          <cell r="AJ1" t="str">
            <v>HISTFXAREAEURO</v>
          </cell>
          <cell r="AK1" t="str">
            <v>ADVANCEDREFUNDDATE</v>
          </cell>
          <cell r="AL1" t="str">
            <v>ADVANCEDREFUNDSTATUS</v>
          </cell>
          <cell r="AM1" t="str">
            <v>PORTFOLIOGROUP</v>
          </cell>
          <cell r="AN1" t="str">
            <v>PLAYERSGROUP</v>
          </cell>
          <cell r="AO1" t="str">
            <v>AMOUNT</v>
          </cell>
          <cell r="AP1" t="str">
            <v>CTVAMOUNT</v>
          </cell>
          <cell r="AQ1" t="str">
            <v>MRKTDATADATE</v>
          </cell>
          <cell r="AR1" t="str">
            <v>POSLEGCLEANPRICE</v>
          </cell>
          <cell r="AS1" t="str">
            <v>POSLEGDIRTYPRICE</v>
          </cell>
          <cell r="AT1" t="str">
            <v>POSLEGACCRUEDINTEREST</v>
          </cell>
          <cell r="AU1" t="str">
            <v>CLEANPOSVALUE</v>
          </cell>
          <cell r="AV1" t="str">
            <v>DIRTYPOSVALUE</v>
          </cell>
          <cell r="AW1" t="str">
            <v>ACCRUEDPOSVALUE</v>
          </cell>
          <cell r="AX1" t="str">
            <v>CTVCLEANPRICE</v>
          </cell>
          <cell r="AY1" t="str">
            <v>CTVDIRTYPRICE</v>
          </cell>
          <cell r="AZ1" t="str">
            <v>CTVACCRUED</v>
          </cell>
          <cell r="BA1" t="str">
            <v>RESIDUALLIFEAVG</v>
          </cell>
          <cell r="BB1" t="str">
            <v>CURRANNUALRATE</v>
          </cell>
          <cell r="BC1" t="str">
            <v>COUPONFREQUENCY</v>
          </cell>
          <cell r="BD1" t="str">
            <v>CURRSPREAD</v>
          </cell>
          <cell r="BE1" t="str">
            <v>MARKETIRR</v>
          </cell>
          <cell r="BF1" t="str">
            <v>MINMID</v>
          </cell>
          <cell r="BG1" t="str">
            <v>MAXMID</v>
          </cell>
          <cell r="BH1" t="str">
            <v>MID</v>
          </cell>
          <cell r="BI1" t="str">
            <v>MINDATE</v>
          </cell>
          <cell r="BJ1" t="str">
            <v>MAXDATE</v>
          </cell>
          <cell r="BK1" t="str">
            <v>DELTA</v>
          </cell>
          <cell r="BL1" t="str">
            <v>GAMMA</v>
          </cell>
          <cell r="BM1" t="str">
            <v>MODDURATION</v>
          </cell>
          <cell r="BN1" t="str">
            <v>LEGDOLLARDURATION</v>
          </cell>
          <cell r="BO1" t="str">
            <v>BPVPOSVALUE</v>
          </cell>
          <cell r="BP1" t="str">
            <v>CTVBPVPOSVALUE</v>
          </cell>
          <cell r="BQ1" t="str">
            <v>PARAMCODE</v>
          </cell>
          <cell r="BR1" t="str">
            <v>DCM</v>
          </cell>
          <cell r="BS1" t="str">
            <v>CURRFROMDATE</v>
          </cell>
          <cell r="BT1" t="str">
            <v>CURRTODATE</v>
          </cell>
          <cell r="BU1" t="str">
            <v>OUTSTANDING</v>
          </cell>
          <cell r="BV1" t="str">
            <v>CTVOUTSTANDING</v>
          </cell>
          <cell r="BW1" t="str">
            <v>OUTSTANDINGTOT</v>
          </cell>
          <cell r="BX1" t="str">
            <v>CTVOUTSTANDINGTOT</v>
          </cell>
          <cell r="BY1" t="str">
            <v>IDRWDBINSTR</v>
          </cell>
          <cell r="BZ1" t="str">
            <v>SEGNO_HR</v>
          </cell>
          <cell r="CA1" t="str">
            <v>CTVOUTSTANDINGXRATE</v>
          </cell>
          <cell r="CB1" t="str">
            <v>CTV_OUTSTANDINGDW</v>
          </cell>
          <cell r="CC1" t="str">
            <v>CTV_OUT_COPERTURE</v>
          </cell>
          <cell r="CD1" t="str">
            <v>CTV_OUT_COPERTUREDW</v>
          </cell>
          <cell r="CE1" t="str">
            <v>ISBEI</v>
          </cell>
          <cell r="CF1" t="str">
            <v>STRIKE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troduccion (NIIF)"/>
      <sheetName val="Balance General"/>
      <sheetName val="Estado de Resultado (FECU)"/>
      <sheetName val="bce"/>
      <sheetName val="diferencias gaap"/>
      <sheetName val="Ajustes"/>
      <sheetName val="Reclasif"/>
      <sheetName val="Formato Bce PPT"/>
      <sheetName val="Formato EERR PPT"/>
      <sheetName val="Reclasif (2)"/>
      <sheetName val="Precios de Nudo"/>
      <sheetName val="Exámen de Patrim."/>
      <sheetName val="Summary Budget"/>
      <sheetName val="Rng_CapFloor_T0"/>
      <sheetName val="Rng_Swaption_T0"/>
      <sheetName val="Datos"/>
      <sheetName val="VENTAS"/>
      <sheetName val="criterio"/>
      <sheetName val="Impuestos Diferidos "/>
      <sheetName val="CMRESU99"/>
      <sheetName val="Estado de Resultado"/>
      <sheetName val="bond curves-n.u."/>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aratula"/>
      <sheetName val="Activo"/>
      <sheetName val="Pasivo"/>
      <sheetName val="Variaciones Act"/>
      <sheetName val="Variaciones Pas"/>
      <sheetName val="EERR"/>
      <sheetName val="Resultados Segregados"/>
      <sheetName val="Resultados Fecu"/>
      <sheetName val="Comentarios EERR Anual"/>
      <sheetName val="Hoja1"/>
      <sheetName val="flujo de efectivo "/>
      <sheetName val="Detalles Flujo"/>
      <sheetName val="Inversiones"/>
      <sheetName val="Mayor-Menor valor"/>
      <sheetName val="Patrimonio"/>
      <sheetName val="ROI"/>
      <sheetName val="Ebitda"/>
      <sheetName val="Interes minoritario"/>
      <sheetName val="Resultados Filiales"/>
      <sheetName val="Patrimonios Filiales"/>
      <sheetName val="BT 64"/>
      <sheetName val="BT64 economico"/>
      <sheetName val="CM"/>
      <sheetName val="Dif.Cambio"/>
      <sheetName val="Detalles de &quot;Otros&quot;"/>
      <sheetName val="Presentación"/>
      <sheetName val="Gráficos"/>
      <sheetName val="TC"/>
      <sheetName val="Factores"/>
      <sheetName val="Estado de Resultado"/>
      <sheetName val="Balance General"/>
      <sheetName val="Precios de Nudo"/>
      <sheetName val="Summary Budget"/>
      <sheetName val="Exámen de Patrim."/>
      <sheetName val="Impuestos Diferidos "/>
      <sheetName val="Rng_CapFloor_T0"/>
      <sheetName val="Rng_Swaption_T0"/>
    </sheetNames>
    <sheetDataSet>
      <sheetData sheetId="29">
        <row r="8">
          <cell r="V8">
            <v>0</v>
          </cell>
          <cell r="X8">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VDRE_DATACACHE"/>
      <sheetName val="EV_##PARKEDGET##"/>
      <sheetName val="EV_##PARKEDCOM##"/>
      <sheetName val="EV_##PARKEDPROPS##"/>
      <sheetName val="INICIO"/>
      <sheetName val="RESUMEN"/>
      <sheetName val="VALIDACIONES"/>
      <sheetName val="1"/>
      <sheetName val="1A"/>
      <sheetName val="2"/>
      <sheetName val="3"/>
      <sheetName val="3A"/>
      <sheetName val="4"/>
      <sheetName val="4A"/>
      <sheetName val="5"/>
      <sheetName val="6"/>
      <sheetName val="6A"/>
      <sheetName val="7"/>
      <sheetName val="8"/>
      <sheetName val="8A"/>
      <sheetName val="9"/>
      <sheetName val="10"/>
      <sheetName val="11"/>
      <sheetName val="12"/>
      <sheetName val="12A"/>
      <sheetName val="13"/>
      <sheetName val="14"/>
      <sheetName val="15"/>
      <sheetName val="16"/>
      <sheetName val="17"/>
      <sheetName val="18"/>
      <sheetName val="19"/>
      <sheetName val="20"/>
      <sheetName val="Meta_Data"/>
      <sheetName val="Estado de Resultado"/>
      <sheetName val="VENTAS"/>
      <sheetName val="Precios"/>
      <sheetName val="EERR ISAPRES ABIERTAS"/>
      <sheetName val="Costos de Distribución"/>
      <sheetName val="Indices"/>
      <sheetName val="AI-4"/>
      <sheetName val="AI-11 Multas"/>
      <sheetName val="AII-3 Pat. Trib"/>
      <sheetName val="Consolidado"/>
      <sheetName val="PRO10_F"/>
      <sheetName val="PRO_STS"/>
      <sheetName val="Inicio Análisis Cuentas"/>
      <sheetName val="AD Invers"/>
      <sheetName val="Detalle Otros Flujo"/>
      <sheetName val="HOJADECONSOLIDACION"/>
    </sheetNames>
    <sheetDataSet>
      <sheetData sheetId="5">
        <row r="15">
          <cell r="E15" t="str">
            <v>EEFF</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INANC"/>
      <sheetName val="NO CUADRA"/>
      <sheetName val="Cruce"/>
      <sheetName val="Validador"/>
      <sheetName val="empresas"/>
      <sheetName val="B DATOS"/>
      <sheetName val="ELIMINACIÓN"/>
      <sheetName val="QUEDAN"/>
      <sheetName val="CALCULOS"/>
      <sheetName val="0"/>
      <sheetName val="15a"/>
      <sheetName val="Macro"/>
      <sheetName val="20"/>
      <sheetName val="RESUMEN"/>
      <sheetName val="Flujo fondos indiv"/>
      <sheetName val="Consolidado"/>
      <sheetName val="PRO10_F"/>
      <sheetName val="PRO_STS"/>
      <sheetName val="31.03.99"/>
      <sheetName val="Diferidos"/>
      <sheetName val="VENTAS"/>
      <sheetName val="Pencahue"/>
      <sheetName val="Hoja1"/>
      <sheetName val="fechas"/>
    </sheetNames>
    <sheetDataSet>
      <sheetData sheetId="1">
        <row r="2">
          <cell r="A2" t="str">
            <v>Grupo</v>
          </cell>
          <cell r="B2">
            <v>1</v>
          </cell>
          <cell r="C2">
            <v>2</v>
          </cell>
          <cell r="D2">
            <v>3</v>
          </cell>
          <cell r="E2">
            <v>4</v>
          </cell>
          <cell r="F2">
            <v>5</v>
          </cell>
          <cell r="G2">
            <v>6</v>
          </cell>
          <cell r="H2">
            <v>7</v>
          </cell>
          <cell r="I2">
            <v>8</v>
          </cell>
          <cell r="J2">
            <v>9</v>
          </cell>
          <cell r="K2">
            <v>10</v>
          </cell>
          <cell r="L2">
            <v>11</v>
          </cell>
          <cell r="M2">
            <v>12</v>
          </cell>
          <cell r="N2">
            <v>13</v>
          </cell>
          <cell r="O2">
            <v>14</v>
          </cell>
          <cell r="P2">
            <v>15</v>
          </cell>
          <cell r="Q2">
            <v>16</v>
          </cell>
          <cell r="R2">
            <v>17</v>
          </cell>
          <cell r="S2">
            <v>18</v>
          </cell>
          <cell r="T2">
            <v>19</v>
          </cell>
          <cell r="U2">
            <v>20</v>
          </cell>
          <cell r="V2">
            <v>50</v>
          </cell>
          <cell r="W2">
            <v>99</v>
          </cell>
        </row>
        <row r="3">
          <cell r="A3" t="str">
            <v>efectos con empresa</v>
          </cell>
          <cell r="B3" t="e">
            <v>#N/A</v>
          </cell>
          <cell r="C3" t="e">
            <v>#N/A</v>
          </cell>
          <cell r="D3" t="e">
            <v>#N/A</v>
          </cell>
          <cell r="E3" t="e">
            <v>#N/A</v>
          </cell>
          <cell r="F3" t="e">
            <v>#N/A</v>
          </cell>
          <cell r="G3" t="e">
            <v>#N/A</v>
          </cell>
          <cell r="H3" t="e">
            <v>#N/A</v>
          </cell>
          <cell r="I3" t="e">
            <v>#N/A</v>
          </cell>
          <cell r="J3" t="e">
            <v>#N/A</v>
          </cell>
          <cell r="K3" t="e">
            <v>#N/A</v>
          </cell>
          <cell r="L3" t="e">
            <v>#N/A</v>
          </cell>
          <cell r="M3" t="e">
            <v>#N/A</v>
          </cell>
          <cell r="N3" t="e">
            <v>#N/A</v>
          </cell>
          <cell r="O3" t="e">
            <v>#N/A</v>
          </cell>
          <cell r="P3" t="e">
            <v>#N/A</v>
          </cell>
          <cell r="Q3" t="e">
            <v>#N/A</v>
          </cell>
          <cell r="R3" t="e">
            <v>#N/A</v>
          </cell>
          <cell r="S3" t="e">
            <v>#N/A</v>
          </cell>
          <cell r="T3" t="e">
            <v>#N/A</v>
          </cell>
          <cell r="U3" t="e">
            <v>#N/A</v>
          </cell>
          <cell r="V3" t="e">
            <v>#N/A</v>
          </cell>
          <cell r="W3" t="e">
            <v>#N/A</v>
          </cell>
        </row>
        <row r="4">
          <cell r="A4" t="str">
            <v>Empresa informante</v>
          </cell>
        </row>
        <row r="5">
          <cell r="A5" t="str">
            <v>Enersis S.A.</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row>
        <row r="6">
          <cell r="A6" t="str">
            <v>Chilectra S.A.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row>
        <row r="7">
          <cell r="A7" t="str">
            <v>Cia A. Multiser.</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row>
        <row r="8">
          <cell r="A8" t="str">
            <v>Diprel S.A.</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Synapsis S.A.</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row>
        <row r="10">
          <cell r="A10" t="str">
            <v>Rio Maipo S.A.</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row>
        <row r="11">
          <cell r="A11" t="str">
            <v>Inm. M. Velasco</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row>
        <row r="12">
          <cell r="A12" t="str">
            <v>Endesa S.A.</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row>
        <row r="13">
          <cell r="A13" t="str">
            <v>Edesur S.A.</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Cerj S.A.</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A Puerto S.A.</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E. International</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row>
        <row r="17">
          <cell r="A17" t="str">
            <v>Interocean</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Luz de Bogotá S.A.</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row>
        <row r="19">
          <cell r="A19" t="str">
            <v>Distrilima S.A.</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row>
        <row r="20">
          <cell r="A20" t="str">
            <v>E. Investment</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row>
        <row r="21">
          <cell r="A21" t="str">
            <v>E.E. de Panama</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row>
        <row r="22">
          <cell r="A22" t="str">
            <v>Investluz S.A.</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row>
        <row r="23">
          <cell r="A23" t="str">
            <v>A Cordillera S.A.</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row>
        <row r="24">
          <cell r="A24" t="str">
            <v>E. Bs. Aires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row>
        <row r="25">
          <cell r="A25" t="str">
            <v>RESTO</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¿Otros?</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X2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ferencia de cambio"/>
      <sheetName val="Correccion monetaria"/>
      <sheetName val="Resumen"/>
      <sheetName val="Hedging"/>
      <sheetName val="empresa"/>
      <sheetName val="Proyecciones"/>
      <sheetName val="Patrimonio"/>
      <sheetName val="CELULOSA $"/>
      <sheetName val="Deposito a Plazo"/>
      <sheetName val="Total Gral2003"/>
      <sheetName val="Por Suc 2003"/>
      <sheetName val="Por Suc 2003 (ind)"/>
      <sheetName val="Por Suc 2003 (col)"/>
      <sheetName val="NO CUADRA"/>
      <sheetName val="Flujo fondos indiv"/>
      <sheetName val="Datos"/>
      <sheetName val="BALANCE "/>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validador"/>
      <sheetName val="Activo"/>
      <sheetName val="Pasivo"/>
      <sheetName val="E°Resultado"/>
      <sheetName val="Presentacion Flujo"/>
      <sheetName val="Reclasificaciones"/>
      <sheetName val="Porcentajes"/>
      <sheetName val="tipos de cambio"/>
      <sheetName val="Deposito a Plazo"/>
      <sheetName val="Deudores Varios"/>
      <sheetName val="Existencias"/>
      <sheetName val="Trans.EE.RR."/>
      <sheetName val="Efectos result"/>
      <sheetName val="FUT"/>
      <sheetName val="Impto."/>
      <sheetName val="Diferido Bt60 (a)"/>
      <sheetName val="Diferido Bt60 (e)"/>
      <sheetName val="Otros activos circ."/>
      <sheetName val="Pactos con retroc."/>
      <sheetName val="Activo fijo"/>
      <sheetName val="Inv. E-R"/>
      <sheetName val="San Isidro"/>
      <sheetName val="Pasivos asoc. CP"/>
      <sheetName val="Inversiones"/>
      <sheetName val="Inv Otras soc"/>
      <sheetName val="M Y M Valor"/>
      <sheetName val="Otros Act. LP"/>
      <sheetName val="Otros Pasivos CP"/>
      <sheetName val="Oblig. Bcos. CP"/>
      <sheetName val="Oblig. Bcos. LPpCP"/>
      <sheetName val="Oblig. Bcos. LP"/>
      <sheetName val="Pagarés"/>
      <sheetName val="Bono SVS"/>
      <sheetName val="Bonos series (b)"/>
      <sheetName val="Bonos series"/>
      <sheetName val="Prov. y Cast."/>
      <sheetName val="Indem al Personal"/>
      <sheetName val="Int. Minoritario"/>
      <sheetName val="Int. Minor. Resultado"/>
      <sheetName val="Patrimonio"/>
      <sheetName val="Acciones"/>
      <sheetName val="Dividendos"/>
      <sheetName val="Capital"/>
      <sheetName val="Deficit"/>
      <sheetName val="Reservas patrimonio"/>
      <sheetName val="Otros. Ig. F.Explot."/>
      <sheetName val="OtrosEg. F.Explot."/>
      <sheetName val="Corrección monetaria"/>
      <sheetName val="Diferencias de Cambio"/>
      <sheetName val="GastosBonos"/>
      <sheetName val="Derivados"/>
      <sheetName val="Garantías"/>
      <sheetName val="Garantías Ind"/>
      <sheetName val="Moneda Ext.Activo"/>
      <sheetName val="Moneda Ext.PasivoCP"/>
      <sheetName val="Moneda Ext.PasivoLP"/>
      <sheetName val="Item ext"/>
      <sheetName val="Otros Flujo"/>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ño 2000"/>
      <sheetName val="activo"/>
      <sheetName val="pasivos"/>
      <sheetName val="resultado"/>
      <sheetName val="flujo"/>
      <sheetName val="Cor. Monet "/>
      <sheetName val="Prov  y Cast"/>
      <sheetName val="Prov Larg Plaz"/>
      <sheetName val="Otras Prov LP"/>
      <sheetName val="Ot Ing F Explot"/>
      <sheetName val="Estimac Incob"/>
      <sheetName val="valores neg"/>
      <sheetName val="Act. Fijo c"/>
      <sheetName val="Oblig bco C P"/>
      <sheetName val="Oblig bcos L P"/>
      <sheetName val="Oblig Varias C P"/>
      <sheetName val="Oblig Varias L P"/>
      <sheetName val="trans E R C P"/>
      <sheetName val="Efect Resul E R "/>
      <sheetName val="trans E R L P"/>
      <sheetName val="Impto Renta "/>
      <sheetName val="Impto Diferido"/>
      <sheetName val="Patrimonio"/>
      <sheetName val="Trans. acciones"/>
      <sheetName val="Dist. accionistas"/>
      <sheetName val="Intangibles"/>
      <sheetName val="clientes"/>
      <sheetName val="an. razon c"/>
      <sheetName val="NO CUADRA"/>
      <sheetName val="PARAM"/>
      <sheetName val="CELULOSA $"/>
      <sheetName val="Resumen"/>
      <sheetName val="Balance General"/>
      <sheetName val="Estado de Resultado"/>
      <sheetName val="Input"/>
      <sheetName val="Tributario_A25_1.1"/>
      <sheetName val="Base Datos"/>
      <sheetName val="VENTAS"/>
      <sheetName val="Resultados"/>
      <sheetName val="Ctas_Ctes"/>
      <sheetName val="Cliente"/>
      <sheetName val="Precios"/>
      <sheetName val="Parámetros"/>
      <sheetName val="Asesoria RRHH"/>
      <sheetName val="Axe_Doc"/>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Asientos eliminación"/>
      <sheetName val="Inversiones"/>
      <sheetName val="Int. Minor."/>
      <sheetName val="Impuestos"/>
      <sheetName val="Dividendos por pagar"/>
      <sheetName val="Ctas. X C y P relac"/>
      <sheetName val="Efectos en EERR"/>
      <sheetName val="Resumen"/>
      <sheetName val="Forestal Chile S. A."/>
      <sheetName val="Oblig bco C P"/>
      <sheetName val="Prov  y Cast"/>
      <sheetName val="Proyecciones"/>
      <sheetName val="Datos del préstamo"/>
      <sheetName val="CELULOSA $"/>
      <sheetName val="Activo Por Familia"/>
      <sheetName val="NO CUADRA"/>
      <sheetName val="Foglio3"/>
      <sheetName val="PARAM"/>
      <sheetName val="Patrimonio"/>
      <sheetName val="Deposito a Plazo"/>
      <sheetName val="Feuil1"/>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Asientos eliminación"/>
      <sheetName val="Inversiones"/>
      <sheetName val="Int. Minor."/>
      <sheetName val="Impuestos"/>
      <sheetName val="Dividendos por pagar"/>
      <sheetName val="Ctas. X C y P relac"/>
      <sheetName val="Efectos en EERR"/>
      <sheetName val="Foglio3"/>
      <sheetName val="BAL"/>
      <sheetName val="Parametri"/>
      <sheetName val="Oblig bco C P"/>
      <sheetName val="Prov  y Cast"/>
      <sheetName val="Balance_General"/>
      <sheetName val="Estado_de_Resultado"/>
      <sheetName val="Estado_de_Resultado_(FECU)"/>
      <sheetName val="Asientos_eliminación"/>
      <sheetName val="Int__Minor_"/>
      <sheetName val="Dividendos_por_pagar"/>
      <sheetName val="Ctas__X_C_y_P_relac"/>
      <sheetName val="Efectos_en_EERR"/>
      <sheetName val="Oblig_bco_C_P"/>
      <sheetName val="Prov__y_Cast"/>
      <sheetName val="PARAM"/>
      <sheetName val="CELULOSA $"/>
      <sheetName val="Resumen"/>
      <sheetName val="Forestal Chile S. A."/>
      <sheetName val="Proyecciones"/>
      <sheetName val="Datos del préstamo"/>
      <sheetName val="Activo Por Familia"/>
      <sheetName val="NO CUADRA"/>
      <sheetName val="Axe_Doc"/>
      <sheetName val="#¡REF"/>
      <sheetName val="Balance"/>
      <sheetName val="Resultad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ño 2000"/>
      <sheetName val="activo"/>
      <sheetName val="pasivos"/>
      <sheetName val="resultado"/>
      <sheetName val="flujo"/>
      <sheetName val="Cor. Monet "/>
      <sheetName val="Prov  y Cast"/>
      <sheetName val="Prov Larg Plaz"/>
      <sheetName val="Otras Prov LP"/>
      <sheetName val="Ot Ing F Explot"/>
      <sheetName val="Estimac Incob"/>
      <sheetName val="valores neg"/>
      <sheetName val="Act. Fijo c"/>
      <sheetName val="Oblig bco C P"/>
      <sheetName val="Oblig bcos L P"/>
      <sheetName val="Oblig Varias C P"/>
      <sheetName val="Oblig Varias L P"/>
      <sheetName val="trans E R C P"/>
      <sheetName val="Efect Resul E R "/>
      <sheetName val="trans E R L P"/>
      <sheetName val="Impto Renta "/>
      <sheetName val="Impto Diferido"/>
      <sheetName val="Patrimonio"/>
      <sheetName val="Trans. acciones"/>
      <sheetName val="Dist. accionistas"/>
      <sheetName val="Intangibles"/>
      <sheetName val="clientes"/>
      <sheetName val="an. razon c"/>
      <sheetName val="Balance General"/>
      <sheetName val="Estado de Resultado"/>
      <sheetName val="Tributario_A25_1.1"/>
      <sheetName val="Base Datos"/>
      <sheetName val="PARAM"/>
      <sheetName val="CELULOSA $"/>
      <sheetName val="Resumen"/>
      <sheetName val="Input"/>
      <sheetName val="VENTAS"/>
      <sheetName val="Resultados"/>
      <sheetName val="Ctas_Ctes"/>
      <sheetName val="Cliente"/>
      <sheetName val="Precios"/>
      <sheetName val="Parámetros"/>
      <sheetName val="Asesoria RRHH"/>
      <sheetName val="Datos12"/>
      <sheetName val="Dic02"/>
      <sheetName val="Indices"/>
      <sheetName val="Costos de Distribución"/>
      <sheetName val="NO CUADRA"/>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introduccion"/>
      <sheetName val="HOJADECONSOLIDACION"/>
      <sheetName val="Detalle Otros cargos-abonos"/>
      <sheetName val="Detalle Otros Flujo"/>
      <sheetName val="Flujo  EERR"/>
      <sheetName val="Flujo efec. y efec. equiv."/>
      <sheetName val="Saldos Iniciales"/>
      <sheetName val="Detalle Saldos Flujo"/>
      <sheetName val="dividendos"/>
      <sheetName val="Dividendos de Terceros"/>
      <sheetName val="Detalle Otros Flujo (2)"/>
      <sheetName val="Detalle Obtención Pago Bancos"/>
      <sheetName val="Prestamos"/>
      <sheetName val="Analisis mensual"/>
      <sheetName val="Analisis anual"/>
      <sheetName val="Flujo de Efectivo"/>
      <sheetName val="Prov  y Cast"/>
      <sheetName val="Balance General"/>
      <sheetName val="Estado de Resultado"/>
      <sheetName val="Tributario_A25_1.1"/>
      <sheetName val="Base Datos"/>
      <sheetName val="TC UF"/>
      <sheetName val="Indices"/>
      <sheetName val="bond curves-n.u."/>
      <sheetName val="Costos de Distribución"/>
    </sheetNames>
    <sheetDataSet>
      <sheetData sheetId="1">
        <row r="10">
          <cell r="H10" t="str">
            <v>Tunel El Melón</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Inversiones"/>
      <sheetName val="Interes Minoritario"/>
      <sheetName val="Ctas. X C y P relac"/>
      <sheetName val="Impuesto"/>
      <sheetName val="Participaciones"/>
      <sheetName val="Efectos en EERR"/>
      <sheetName val="Participaciones1"/>
      <sheetName val="Cuadratura"/>
      <sheetName val="Asientos Balance"/>
      <sheetName val="Asientos Resultados"/>
      <sheetName val="Análisis Mes"/>
      <sheetName val="Análisis Año"/>
      <sheetName val="Activos Regulados"/>
      <sheetName val="Activos pasivos"/>
      <sheetName val="Estado de Resultado2"/>
      <sheetName val="F-Portada"/>
      <sheetName val="Portada"/>
      <sheetName val="Elenco Commesse"/>
      <sheetName val="CodiceML"/>
      <sheetName val="CodiceNIC"/>
      <sheetName val="HOJADECONSOLIDACION"/>
      <sheetName val="Balance_General"/>
      <sheetName val="Estado_de_Resultado"/>
      <sheetName val="Estado_de_Resultado_(FECU)"/>
      <sheetName val="Interes_Minoritario"/>
      <sheetName val="Ctas__X_C_y_P_relac"/>
      <sheetName val="Efectos_en_EERR"/>
      <sheetName val="Asientos_Balance"/>
      <sheetName val="Asientos_Resultados"/>
      <sheetName val="Análisis_Mes"/>
      <sheetName val="Análisis_Año"/>
      <sheetName val="Activos_Regulados"/>
      <sheetName val="Activos_pasivos"/>
      <sheetName val="Estado_de_Resultado2"/>
      <sheetName val="Elenco_Commesse"/>
      <sheetName val="CLIENTE"/>
      <sheetName val="Prov  y Cast"/>
      <sheetName val="bond curves-n.u."/>
      <sheetName val="Detalle Otros Flujo"/>
      <sheetName val="Oblig bco C P"/>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B1-1.000"/>
      <sheetName val="B2-1.000"/>
      <sheetName val="anexo00"/>
      <sheetName val="anexo01"/>
      <sheetName val="anexo02"/>
      <sheetName val="anexo03"/>
      <sheetName val="ESTRUC.DEUDA USD"/>
      <sheetName val="TIPOLOGIA"/>
      <sheetName val="Vencim.Tipología"/>
      <sheetName val="PTOS.INTEREMPRESA"/>
      <sheetName val="LINEAS CDO."/>
      <sheetName val="BONOS INTERNACIONALES"/>
      <sheetName val="BONOS LOCAL"/>
      <sheetName val="RIESGO BANCARIO"/>
      <sheetName val="PTOS.BANCARIOS"/>
      <sheetName val="NEGOCIO FINANCIERO"/>
      <sheetName val="EvoluciónDeuda"/>
      <sheetName val="AMORT"/>
      <sheetName val="liquidez"/>
      <sheetName val="CUADRE DEUDA CON TERCEROS"/>
      <sheetName val="CUADRE GF CON TERCEROS "/>
      <sheetName val="Conciliacion"/>
      <sheetName val="Pagares"/>
      <sheetName val="INSTRUCTIVO CUADRE CONT-FIN"/>
      <sheetName val="VENCIMIENTOS"/>
      <sheetName val="AJUSTES IFRS"/>
      <sheetName val="HOJA CUADRE"/>
      <sheetName val="CUADRE GF CON TERCEROS"/>
      <sheetName val="CUADRE ENEL"/>
      <sheetName val="VENCIMIENTOSAJUSTES"/>
      <sheetName val="AJUSTESIFRSAJUSTES"/>
      <sheetName val="CUADREENELAJUSTES"/>
    </sheetNames>
    <sheetDataSet>
      <sheetData sheetId="3">
        <row r="4">
          <cell r="K4">
            <v>39051</v>
          </cell>
        </row>
        <row r="7">
          <cell r="K7">
            <v>527.69</v>
          </cell>
        </row>
        <row r="9">
          <cell r="K9">
            <v>1000000</v>
          </cell>
        </row>
        <row r="10">
          <cell r="K10">
            <v>18379.01</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ortada"/>
      <sheetName val="Indice"/>
      <sheetName val="Balance"/>
      <sheetName val="Variaciones Act"/>
      <sheetName val="Variaciones Pas"/>
      <sheetName val="Resultados Fecu"/>
      <sheetName val="Resultados Segregados"/>
      <sheetName val="Comentarios EERR Anual"/>
      <sheetName val="flujo de efectivo"/>
      <sheetName val="Detalles Flujovv"/>
      <sheetName val="Detalles Flujo"/>
      <sheetName val="Inversiones Balance"/>
      <sheetName val="Inversiones Resultado"/>
      <sheetName val="Mayor-Menor valor"/>
      <sheetName val="Patrimonio"/>
      <sheetName val="ROI"/>
      <sheetName val="Ebitda"/>
      <sheetName val="Interes minoritario Balance"/>
      <sheetName val="Interes minoritario Resultado"/>
      <sheetName val="Resultados Filiales"/>
      <sheetName val="Patrimonios Filiales"/>
      <sheetName val="BT 64"/>
      <sheetName val="BT64 economico"/>
      <sheetName val="CM"/>
      <sheetName val="Dif.Cambio"/>
      <sheetName val="Detalles de &quot;Otros&quot;XX"/>
      <sheetName val="Detalles de &quot;Otros&quot;"/>
      <sheetName val="Presentación"/>
      <sheetName val="Gráficos (2)"/>
      <sheetName val="Gráficos"/>
      <sheetName val="TC"/>
      <sheetName val="Bce Mes Actual"/>
      <sheetName val="EERR Mes Act"/>
      <sheetName val="Bce Mes Ant"/>
      <sheetName val="EERR Mes Ant"/>
      <sheetName val="Efe Mes Act"/>
      <sheetName val="EFE año Ant"/>
      <sheetName val="Bce Endesa"/>
      <sheetName val="EERR Endesa"/>
      <sheetName val="Bce Brasil"/>
      <sheetName val="EERR Brasil"/>
      <sheetName val="Estado de Resultado"/>
      <sheetName val="Precios de Nudo"/>
      <sheetName val="XXXXXX0"/>
      <sheetName val="Icof"/>
      <sheetName val="BLCE PESOS"/>
      <sheetName val="Links"/>
      <sheetName val="ANIM"/>
      <sheetName val="Lead"/>
      <sheetName val="Precios"/>
      <sheetName val="RESUMEN"/>
      <sheetName val="Fee Colocadores"/>
      <sheetName val="IVM102002"/>
      <sheetName val="CPM-BCSA-03"/>
      <sheetName val="FCM"/>
      <sheetName val="Activo Por Familia"/>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ño 2000"/>
      <sheetName val="activo"/>
      <sheetName val="pasivos"/>
      <sheetName val="resultado"/>
      <sheetName val="flujo"/>
      <sheetName val="Cor. Monet "/>
      <sheetName val="Prov  y Cast"/>
      <sheetName val="Prov Larg Plaz"/>
      <sheetName val="Otras Prov LP"/>
      <sheetName val="Ot Ing F Explot"/>
      <sheetName val="Estimac Incob"/>
      <sheetName val="valores neg"/>
      <sheetName val="Act. Fijo c"/>
      <sheetName val="Oblig bco C P"/>
      <sheetName val="Oblig bcos L P"/>
      <sheetName val="Oblig Varias C P"/>
      <sheetName val="Oblig Varias L P"/>
      <sheetName val="trans E R C P"/>
      <sheetName val="Efect Resul E R "/>
      <sheetName val="trans E R L P"/>
      <sheetName val="Impto Renta "/>
      <sheetName val="Impto Diferido"/>
      <sheetName val="Patrimonio"/>
      <sheetName val="Trans. acciones"/>
      <sheetName val="Dist. accionistas"/>
      <sheetName val="Intangibles"/>
      <sheetName val="clientes"/>
      <sheetName val="an. razon c"/>
      <sheetName val="Bce Brasil"/>
      <sheetName val="VENTAS"/>
      <sheetName val="Resultados"/>
      <sheetName val="Ctas_Ctes"/>
      <sheetName val="Cliente"/>
      <sheetName val="Precios"/>
      <sheetName val="Parámetros"/>
      <sheetName val="Asesoria RRHH"/>
      <sheetName val="Datos1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MRESU99"/>
      <sheetName val="DETALLE"/>
      <sheetName val="AD CM Resultado"/>
      <sheetName val="SIS"/>
      <sheetName val="I.A.L."/>
      <sheetName val="PAPELES (B-5)"/>
      <sheetName val="Prov. Dic-2006"/>
      <sheetName val="PAPELES"/>
      <sheetName val="Impuestos Diferidos "/>
      <sheetName val="PASIVOS"/>
      <sheetName val="Inputs - Act &amp; F'cast"/>
      <sheetName val="70"/>
      <sheetName val="Exportación"/>
      <sheetName val="1997"/>
      <sheetName val="(5)CMRES99"/>
      <sheetName val="Resumen"/>
      <sheetName val="Sheet1"/>
      <sheetName val="ACTIVOS"/>
      <sheetName val="Inicio Análisis Cuentas"/>
      <sheetName val="CCOSTO2"/>
      <sheetName val="Gastos Cultivo Fase 2"/>
      <sheetName val="Gastos Admin. Fase 2"/>
      <sheetName val="Gastos Admin."/>
      <sheetName val="Gastos Detallados Opt"/>
      <sheetName val="Distribución Chile"/>
      <sheetName val="Dólar Observado"/>
      <sheetName val="VENTAS"/>
      <sheetName val="GTOS AMORT IPAS"/>
      <sheetName val="AD_CM_Resultado"/>
      <sheetName val="I_A_L_"/>
      <sheetName val="PAPELES_(B-5)"/>
      <sheetName val="Prov__Dic-2006"/>
      <sheetName val="Impuestos_Diferidos_"/>
      <sheetName val="Inputs_-_Act_&amp;_F'cast"/>
      <sheetName val="Distribución_Chile"/>
      <sheetName val="ANIM"/>
      <sheetName val="Precios"/>
      <sheetName val="Dietas"/>
      <sheetName val="3100"/>
      <sheetName val="empresa"/>
      <sheetName val="CONSUMO"/>
      <sheetName val="Data Input"/>
      <sheetName val="P&amp;L_Amortizations"/>
      <sheetName val="Disc Totals"/>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ntroduccion"/>
      <sheetName val="Balance General"/>
      <sheetName val="Estado Resultado"/>
      <sheetName val="Estado de Resultado (FECU)"/>
      <sheetName val="Balance General  Análisis"/>
      <sheetName val="Estado de Resultado Análisis"/>
      <sheetName val="BCE GRAL vs Flujo"/>
      <sheetName val="EERR vs Flujo"/>
      <sheetName val="Inversiones"/>
      <sheetName val="Interes Minoritario"/>
      <sheetName val="Ctas. X C y P Relac"/>
      <sheetName val="Efectos en Resultado EERR"/>
      <sheetName val="bt 64"/>
      <sheetName val="Asientos Balance"/>
      <sheetName val="Asientos Resultados"/>
      <sheetName val="ANEXO 39"/>
      <sheetName val="ANEXO 40"/>
      <sheetName val="Ajuste Imptos"/>
      <sheetName val="Impuestos"/>
      <sheetName val="Variación Balance General "/>
      <sheetName val="Variación Estado de Resultado"/>
      <sheetName val="otros ing. f. de explotac."/>
      <sheetName val="otros egr f. explotac."/>
      <sheetName val="Activos pasivos"/>
      <sheetName val="Estado de Resultado"/>
      <sheetName val="empresas"/>
      <sheetName val="Prov  y Cast"/>
      <sheetName val="Dist. seguros total"/>
      <sheetName val="Pag.1"/>
      <sheetName val="Argentina"/>
      <sheetName val="CONSUMO"/>
      <sheetName val="ICE_C"/>
      <sheetName val="I.Diferido 05 ISA"/>
      <sheetName val="Parámetros"/>
      <sheetName val="Cliente"/>
      <sheetName val="PPM actualizados"/>
      <sheetName val="Resultados"/>
      <sheetName val="BD"/>
    </sheetNames>
    <sheetDataSet>
      <sheetData sheetId="1">
        <row r="9">
          <cell r="C9" t="str">
            <v>SYNAPSIS CHILE LTDA.</v>
          </cell>
          <cell r="D9" t="str">
            <v>SYNAPSIS ARGENTINA LTDA.</v>
          </cell>
          <cell r="E9" t="str">
            <v>SYNAPSIS PERU LTDA.</v>
          </cell>
          <cell r="F9" t="str">
            <v>SYNAPSIS COLOMBIA LTDA.</v>
          </cell>
          <cell r="G9" t="str">
            <v>SYNAPSIS BRASIL LTDA.</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Introduccion"/>
      <sheetName val="Activo"/>
      <sheetName val="Pasivo"/>
      <sheetName val="EERR"/>
      <sheetName val="Balance General"/>
      <sheetName val="Estado de Resultado"/>
      <sheetName val="Estado de Resultado (FECU)"/>
      <sheetName val="Inversiones"/>
      <sheetName val="Interes Minoritario"/>
      <sheetName val="Ctas. X C y P relac"/>
      <sheetName val="Comparativo"/>
      <sheetName val="Impuesto"/>
      <sheetName val="Participaciones"/>
      <sheetName val="Activos Regulados"/>
      <sheetName val="Efectos en EERR"/>
      <sheetName val="Participaciones1"/>
      <sheetName val="Asientos Balance"/>
      <sheetName val="Asientos Resultados"/>
      <sheetName val="Cuadratura"/>
      <sheetName val="Análisis Mes"/>
      <sheetName val="Análisis Año"/>
      <sheetName val="Activos pasivos"/>
      <sheetName val="Estado de Resultado2"/>
      <sheetName val="Dist. seguros total"/>
      <sheetName val="Argentina"/>
      <sheetName val="CONSUMO"/>
      <sheetName val="Asesoria RRHH"/>
      <sheetName val="ICE_C"/>
      <sheetName val="Exámen de Patrim."/>
      <sheetName val="Parámetros"/>
      <sheetName val="PARAMETRO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mentarios"/>
      <sheetName val="NEGOCIO FINANCIERO"/>
      <sheetName val="RIESGO BANCARIO"/>
      <sheetName val="EXPLICACION"/>
      <sheetName val="BONOS INTERNACIONALES"/>
      <sheetName val="BONOS LOCAL"/>
      <sheetName val="liquidez"/>
      <sheetName val="CP LOCAL"/>
      <sheetName val="PTOS.BANCARIOS"/>
      <sheetName val="CP INTERNACIONAL"/>
      <sheetName val="PTOS. OFICIALES"/>
      <sheetName val="FINANC.PROYECT."/>
      <sheetName val="OTROS"/>
      <sheetName val="LINEAS CDO."/>
      <sheetName val="LEASING"/>
      <sheetName val="OTRA FINANC.BANC."/>
      <sheetName val="PTOS.INTEREMPRESA"/>
      <sheetName val="CDOS.INTEREMPRESA"/>
      <sheetName val="OTRA FINANC.INTEREMPRESA"/>
      <sheetName val="ESTRUC.DEUDA M.LOCAL"/>
      <sheetName val="TIPOLOGIA"/>
      <sheetName val="ESTRUC.DEUDA USD"/>
      <sheetName val="FINANC.PROVEED."/>
      <sheetName val="Vencim.Tipología"/>
      <sheetName val="EvoluciónDeuda"/>
      <sheetName val="AMORT"/>
      <sheetName val="calculos"/>
      <sheetName val="Conciliacion"/>
      <sheetName val="T01"/>
      <sheetName val="T02"/>
      <sheetName val="T03eni"/>
      <sheetName val="T03pang"/>
      <sheetName val="T03peh"/>
      <sheetName val="T03isidr"/>
      <sheetName val="T03celt"/>
      <sheetName val="T03enig"/>
      <sheetName val="T03tunel"/>
      <sheetName val="T03ingend"/>
      <sheetName val="LINEAS CDO"/>
      <sheetName val="RelacOvers"/>
      <sheetName val="RelacConos"/>
      <sheetName val="Riesgo contrapartida"/>
      <sheetName val="FORMATO"/>
      <sheetName val="INSTRUCTIVO CUADRE CONT-FIN"/>
      <sheetName val="VENCIMIENTOS"/>
      <sheetName val="VENCIMIENTOSAJUSTES"/>
      <sheetName val="AJUSTES IFRS"/>
      <sheetName val="CUADRE ENEL"/>
      <sheetName val="HOJA CUADRE"/>
      <sheetName val="CUADRE GF CON TERCEROS"/>
      <sheetName val="liquidez "/>
      <sheetName val="liquidez mar09"/>
      <sheetName val="Edelnorc"/>
      <sheetName val="liquidez feb09"/>
      <sheetName val="liquidez julio09 "/>
      <sheetName val="liquidez agosto09"/>
      <sheetName val="DETALLE OPERACIONES"/>
    </sheetNames>
    <sheetDataSet>
      <sheetData sheetId="5">
        <row r="2">
          <cell r="T2">
            <v>2.856</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Ctas. X C y P relac"/>
      <sheetName val="Inv. en Emp. Relacionada"/>
      <sheetName val="Efectos en Resultado EERR"/>
      <sheetName val="Interes Minoritario"/>
      <sheetName val="Dividendos por pagar"/>
      <sheetName val="Efecto Bonos Cerj"/>
      <sheetName val="otros ing. f. de explotac"/>
      <sheetName val="Activos pasivos"/>
      <sheetName val="Estado de Resultado2"/>
      <sheetName val="empresa"/>
      <sheetName val="Análisis"/>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Introduccion"/>
      <sheetName val="Balance General"/>
      <sheetName val="Cuadratura"/>
      <sheetName val="Estado de Resultado"/>
      <sheetName val="Estado de Resultado (FECU)"/>
      <sheetName val="Activos Regulados"/>
      <sheetName val="Inversiones"/>
      <sheetName val="Ctas. X C y P relac"/>
      <sheetName val="Interes Minoritario"/>
      <sheetName val="Dividendos por pagar"/>
      <sheetName val="Participaciones"/>
      <sheetName val="Participaciones1"/>
      <sheetName val="Impuesto"/>
      <sheetName val="Efectos en EERR"/>
      <sheetName val="Asientos Balance"/>
      <sheetName val="Asientos Resultados"/>
      <sheetName val="Análisis Mes"/>
      <sheetName val="Análisis Año"/>
      <sheetName val="Activos pasivos"/>
      <sheetName val="Estado de Resultado2"/>
      <sheetName val="C-ANEXAS"/>
      <sheetName val="VPP  A II-8"/>
      <sheetName val="XREF"/>
      <sheetName val="Parámetros"/>
      <sheetName val="SSCC"/>
      <sheetName val="Consolidado Ch$ 12-2008 Endesa"/>
      <sheetName val="Consolidado%20Ch$%2012-2008%20E"/>
      <sheetName val="Consolidado Ch$ 12-2008 Endes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alance"/>
      <sheetName val="Resultados"/>
      <sheetName val="Resultados (resumido)"/>
      <sheetName val="Asientos de Eliminación"/>
      <sheetName val="Ctas. X C y P relac"/>
      <sheetName val="Cuadro 37"/>
      <sheetName val="Inversiones"/>
      <sheetName val="Int. Minor."/>
      <sheetName val="Participaciones"/>
      <sheetName val="SS relac"/>
      <sheetName val="DC"/>
      <sheetName val="Conciliación Rsvas, DC y R°"/>
      <sheetName val="Cuadratura"/>
      <sheetName val="CMRESU99"/>
      <sheetName val="Impuestos Diferidos "/>
      <sheetName val="Distribución Chile"/>
      <sheetName val="Resumen"/>
    </sheetNames>
    <sheetDataSet>
      <sheetData sheetId="1">
        <row r="4">
          <cell r="D4" t="str">
            <v>CHILECTRA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troduccion"/>
      <sheetName val="Balance General"/>
      <sheetName val="Estado Resultado"/>
      <sheetName val="Estado de Resultado (FECU)"/>
      <sheetName val="Asientos eliminación"/>
      <sheetName val="Inversiones"/>
      <sheetName val="AJUSTES"/>
      <sheetName val="Nota "/>
      <sheetName val="Int. Minor."/>
      <sheetName val="AMPLA"/>
      <sheetName val="AMPLA INV"/>
      <sheetName val="CDSA"/>
      <sheetName val="CGTF"/>
      <sheetName val="CIEN"/>
      <sheetName val="CTM"/>
      <sheetName val="ENDESA BRASIL"/>
      <sheetName val="INVESTLUZ IND"/>
      <sheetName val="COELCE"/>
      <sheetName val="TESA"/>
      <sheetName val="Impuestos"/>
      <sheetName val="Dividendos por pagar "/>
      <sheetName val="otros ing. f. de explotac"/>
      <sheetName val="otros egr f. explotac."/>
      <sheetName val="Ctas. X C y P relac"/>
      <sheetName val="Efectos en EERR"/>
      <sheetName val="Análisis mensual"/>
      <sheetName val="Análisis anual"/>
      <sheetName val="Activos pasivos"/>
      <sheetName val="Estado de Resultado"/>
      <sheetName val="ESTADOS FINANCIEROS"/>
      <sheetName val="Balance"/>
      <sheetName val="LBO"/>
      <sheetName val="P.P.B. 2002"/>
      <sheetName val="N° BENEF 2003"/>
      <sheetName val="N° COTIZ 2003"/>
      <sheetName val="N° COTIZ 2002"/>
      <sheetName val="N° BENEF 2002"/>
      <sheetName val="MONTO COTIZ 2002"/>
      <sheetName val="graf2"/>
      <sheetName val="graf"/>
      <sheetName val="graf3"/>
      <sheetName val="MONTO COTIZ 2003"/>
    </sheetNames>
    <sheetDataSet>
      <sheetData sheetId="1">
        <row r="4">
          <cell r="A4">
            <v>39447</v>
          </cell>
        </row>
        <row r="7">
          <cell r="A7" t="str">
            <v>BALANCE GENERAL CONSOLIDADO NIIF GRUPO ENDESA BRASIL DESGLOSADO POR FILIAL</v>
          </cell>
        </row>
        <row r="9">
          <cell r="C9" t="str">
            <v>ENDESA BRASIL</v>
          </cell>
          <cell r="D9" t="str">
            <v>CGTF</v>
          </cell>
          <cell r="E9" t="str">
            <v>CACHOEIRA DOURADA</v>
          </cell>
          <cell r="F9" t="str">
            <v>CIEN</v>
          </cell>
          <cell r="G9" t="str">
            <v>TESA</v>
          </cell>
          <cell r="H9" t="str">
            <v>CTM</v>
          </cell>
          <cell r="I9" t="str">
            <v>INVESTLUZ</v>
          </cell>
          <cell r="J9" t="str">
            <v>COELCE</v>
          </cell>
          <cell r="K9" t="str">
            <v>AMPLA</v>
          </cell>
          <cell r="L9" t="str">
            <v>AMPLA INVESTIMENTOS</v>
          </cell>
          <cell r="M9" t="str">
            <v>SUB - TOTAL</v>
          </cell>
          <cell r="N9" t="str">
            <v>AJUSTES DE CONSOLIDACION</v>
          </cell>
          <cell r="O9" t="str">
            <v>RECLASIFICACIONES
</v>
          </cell>
          <cell r="P9" t="str">
            <v>CONSOLIDADO IFRS AÑO 2007</v>
          </cell>
          <cell r="R9" t="str">
            <v>CONSOLIDADO GAAP CHILENO AÑO 2007</v>
          </cell>
          <cell r="T9" t="str">
            <v>Diferencia</v>
          </cell>
          <cell r="W9" t="str">
            <v>CONSOLIDADO GAAP CHILENO AÑO 2006</v>
          </cell>
        </row>
        <row r="10">
          <cell r="W10" t="str">
            <v>(actualizado a 2007)</v>
          </cell>
        </row>
        <row r="11">
          <cell r="C11" t="str">
            <v>M$ (Chilenos)</v>
          </cell>
          <cell r="D11" t="str">
            <v>M$ (Chilenos)</v>
          </cell>
          <cell r="E11" t="str">
            <v>M$ (Chilenos)</v>
          </cell>
          <cell r="F11" t="str">
            <v>M$ (Chilenos)</v>
          </cell>
          <cell r="H11" t="str">
            <v>M$ (Chilenos)</v>
          </cell>
          <cell r="I11" t="str">
            <v>M$ (Chilenos)</v>
          </cell>
          <cell r="J11" t="str">
            <v>M$ (Chilenos)</v>
          </cell>
          <cell r="K11" t="str">
            <v>M$ (Chilenos)</v>
          </cell>
          <cell r="L11" t="str">
            <v>M$ (Chilenos)</v>
          </cell>
          <cell r="M11" t="str">
            <v>M$ (Chilenos)</v>
          </cell>
          <cell r="N11" t="str">
            <v>M$ (Chilenos)</v>
          </cell>
          <cell r="P11" t="str">
            <v>M$ (Chilenos)</v>
          </cell>
          <cell r="W11" t="str">
            <v>M$ (Chilenos)</v>
          </cell>
        </row>
        <row r="13">
          <cell r="A13" t="str">
            <v>ACTIVO CIRCULANTE:</v>
          </cell>
        </row>
        <row r="15">
          <cell r="A15" t="str">
            <v>Disponible</v>
          </cell>
          <cell r="C15">
            <v>4661051</v>
          </cell>
          <cell r="D15">
            <v>54161</v>
          </cell>
          <cell r="E15">
            <v>11925</v>
          </cell>
          <cell r="F15">
            <v>42236</v>
          </cell>
          <cell r="G15">
            <v>58624</v>
          </cell>
          <cell r="H15">
            <v>67769</v>
          </cell>
          <cell r="I15">
            <v>11247486</v>
          </cell>
          <cell r="J15">
            <v>3465500</v>
          </cell>
          <cell r="K15">
            <v>19909433</v>
          </cell>
          <cell r="L15">
            <v>165616</v>
          </cell>
          <cell r="M15">
            <v>39683801</v>
          </cell>
          <cell r="P15">
            <v>39683801</v>
          </cell>
          <cell r="R15">
            <v>39683800</v>
          </cell>
          <cell r="T15">
            <v>1</v>
          </cell>
          <cell r="W15">
            <v>63488245</v>
          </cell>
        </row>
        <row r="16">
          <cell r="A16" t="str">
            <v>Depósitos a plazo</v>
          </cell>
          <cell r="C16">
            <v>911383</v>
          </cell>
          <cell r="D16">
            <v>68831190</v>
          </cell>
          <cell r="E16">
            <v>27618140</v>
          </cell>
          <cell r="F16">
            <v>20177709</v>
          </cell>
          <cell r="G16">
            <v>1992008</v>
          </cell>
          <cell r="H16">
            <v>7423616</v>
          </cell>
          <cell r="I16">
            <v>5285052</v>
          </cell>
          <cell r="J16">
            <v>2815</v>
          </cell>
          <cell r="K16">
            <v>110328838</v>
          </cell>
          <cell r="L16">
            <v>12215166</v>
          </cell>
          <cell r="M16">
            <v>254785917</v>
          </cell>
          <cell r="P16">
            <v>254785917</v>
          </cell>
          <cell r="R16">
            <v>254785917</v>
          </cell>
          <cell r="T16">
            <v>0</v>
          </cell>
          <cell r="W16">
            <v>157310622</v>
          </cell>
        </row>
        <row r="17">
          <cell r="A17" t="str">
            <v>Valores negociables</v>
          </cell>
          <cell r="C17">
            <v>0</v>
          </cell>
          <cell r="D17">
            <v>0</v>
          </cell>
          <cell r="E17">
            <v>0</v>
          </cell>
          <cell r="F17">
            <v>0</v>
          </cell>
          <cell r="G17">
            <v>66119</v>
          </cell>
          <cell r="H17">
            <v>0</v>
          </cell>
          <cell r="K17">
            <v>0</v>
          </cell>
          <cell r="M17">
            <v>66119</v>
          </cell>
          <cell r="P17">
            <v>66119</v>
          </cell>
          <cell r="R17">
            <v>66119</v>
          </cell>
          <cell r="T17">
            <v>0</v>
          </cell>
          <cell r="W17">
            <v>133108</v>
          </cell>
        </row>
        <row r="18">
          <cell r="A18" t="str">
            <v>Deudores por venta</v>
          </cell>
          <cell r="C18">
            <v>0</v>
          </cell>
          <cell r="D18">
            <v>287699</v>
          </cell>
          <cell r="E18">
            <v>64690606</v>
          </cell>
          <cell r="F18">
            <v>43608060</v>
          </cell>
          <cell r="G18">
            <v>0</v>
          </cell>
          <cell r="H18">
            <v>0</v>
          </cell>
          <cell r="I18">
            <v>0</v>
          </cell>
          <cell r="J18">
            <v>104593437</v>
          </cell>
          <cell r="K18">
            <v>189128850</v>
          </cell>
          <cell r="M18">
            <v>402308652</v>
          </cell>
          <cell r="P18">
            <v>402308652</v>
          </cell>
          <cell r="R18">
            <v>402308653</v>
          </cell>
          <cell r="T18">
            <v>-1</v>
          </cell>
          <cell r="W18">
            <v>358494320</v>
          </cell>
        </row>
        <row r="19">
          <cell r="A19" t="str">
            <v>Documentos cobrar</v>
          </cell>
          <cell r="C19">
            <v>0</v>
          </cell>
          <cell r="D19">
            <v>0</v>
          </cell>
          <cell r="E19">
            <v>0</v>
          </cell>
          <cell r="F19">
            <v>0</v>
          </cell>
          <cell r="G19">
            <v>0</v>
          </cell>
          <cell r="H19">
            <v>0</v>
          </cell>
          <cell r="I19">
            <v>0</v>
          </cell>
          <cell r="J19">
            <v>7200423</v>
          </cell>
          <cell r="K19">
            <v>0</v>
          </cell>
          <cell r="M19">
            <v>7200423</v>
          </cell>
          <cell r="P19">
            <v>7200423</v>
          </cell>
          <cell r="R19">
            <v>7200423</v>
          </cell>
          <cell r="T19">
            <v>0</v>
          </cell>
          <cell r="W19">
            <v>4785985</v>
          </cell>
        </row>
        <row r="20">
          <cell r="A20" t="str">
            <v>Deudores varios</v>
          </cell>
          <cell r="C20">
            <v>22513537</v>
          </cell>
          <cell r="D20">
            <v>81988</v>
          </cell>
          <cell r="E20">
            <v>90929</v>
          </cell>
          <cell r="F20">
            <v>70556</v>
          </cell>
          <cell r="G20">
            <v>8806</v>
          </cell>
          <cell r="H20">
            <v>1351</v>
          </cell>
          <cell r="I20">
            <v>0</v>
          </cell>
          <cell r="J20">
            <v>5847824</v>
          </cell>
          <cell r="K20">
            <v>15227469</v>
          </cell>
          <cell r="L20">
            <v>49416</v>
          </cell>
          <cell r="M20">
            <v>43891876</v>
          </cell>
          <cell r="N20">
            <v>-22442037</v>
          </cell>
          <cell r="P20">
            <v>21449839</v>
          </cell>
          <cell r="R20">
            <v>21582778</v>
          </cell>
          <cell r="T20">
            <v>-132939</v>
          </cell>
          <cell r="W20">
            <v>23477635</v>
          </cell>
        </row>
        <row r="21">
          <cell r="A21" t="str">
            <v>Doctos y ctas por cobrar emp. relacionadas</v>
          </cell>
          <cell r="C21">
            <v>62849956</v>
          </cell>
          <cell r="D21">
            <v>27426837</v>
          </cell>
          <cell r="E21">
            <v>1469801</v>
          </cell>
          <cell r="F21">
            <v>4130647</v>
          </cell>
          <cell r="G21">
            <v>3674649</v>
          </cell>
          <cell r="H21">
            <v>8042194</v>
          </cell>
          <cell r="I21">
            <v>0</v>
          </cell>
          <cell r="K21">
            <v>0</v>
          </cell>
          <cell r="M21">
            <v>107594084</v>
          </cell>
          <cell r="N21">
            <v>-96362667</v>
          </cell>
          <cell r="P21">
            <v>11231417</v>
          </cell>
          <cell r="R21">
            <v>11231417</v>
          </cell>
          <cell r="T21">
            <v>0</v>
          </cell>
          <cell r="W21">
            <v>7608137</v>
          </cell>
        </row>
        <row r="22">
          <cell r="A22" t="str">
            <v>Existencias</v>
          </cell>
          <cell r="C22">
            <v>0</v>
          </cell>
          <cell r="D22">
            <v>0</v>
          </cell>
          <cell r="E22">
            <v>19876</v>
          </cell>
          <cell r="F22">
            <v>0</v>
          </cell>
          <cell r="G22">
            <v>0</v>
          </cell>
          <cell r="H22">
            <v>0</v>
          </cell>
          <cell r="I22">
            <v>0</v>
          </cell>
          <cell r="J22">
            <v>143338</v>
          </cell>
          <cell r="K22">
            <v>1574673</v>
          </cell>
          <cell r="M22">
            <v>1737887</v>
          </cell>
          <cell r="P22">
            <v>1737887</v>
          </cell>
          <cell r="R22">
            <v>1737887</v>
          </cell>
          <cell r="T22">
            <v>0</v>
          </cell>
          <cell r="W22">
            <v>1277766</v>
          </cell>
        </row>
        <row r="23">
          <cell r="A23" t="str">
            <v>Impuestos por recuperar</v>
          </cell>
          <cell r="C23">
            <v>1898398</v>
          </cell>
          <cell r="D23">
            <v>0</v>
          </cell>
          <cell r="E23">
            <v>0</v>
          </cell>
          <cell r="F23">
            <v>4391017</v>
          </cell>
          <cell r="G23">
            <v>514</v>
          </cell>
          <cell r="H23">
            <v>3320</v>
          </cell>
          <cell r="I23">
            <v>4015095</v>
          </cell>
          <cell r="J23">
            <v>14927092</v>
          </cell>
          <cell r="K23">
            <v>41561200</v>
          </cell>
          <cell r="M23">
            <v>66796636</v>
          </cell>
          <cell r="N23">
            <v>-3407619</v>
          </cell>
          <cell r="O23">
            <v>-1084574</v>
          </cell>
          <cell r="P23">
            <v>62304443</v>
          </cell>
          <cell r="R23">
            <v>62304443</v>
          </cell>
          <cell r="T23">
            <v>0</v>
          </cell>
          <cell r="W23">
            <v>45735225</v>
          </cell>
        </row>
        <row r="24">
          <cell r="A24" t="str">
            <v>Gastos pagados por anticipado</v>
          </cell>
          <cell r="C24">
            <v>0</v>
          </cell>
          <cell r="D24">
            <v>1040488</v>
          </cell>
          <cell r="E24">
            <v>140123</v>
          </cell>
          <cell r="F24">
            <v>158011</v>
          </cell>
          <cell r="G24">
            <v>0</v>
          </cell>
          <cell r="H24">
            <v>0</v>
          </cell>
          <cell r="I24">
            <v>0</v>
          </cell>
          <cell r="J24">
            <v>32300749</v>
          </cell>
          <cell r="K24">
            <v>9587699</v>
          </cell>
          <cell r="M24">
            <v>43227070</v>
          </cell>
          <cell r="P24">
            <v>43227070</v>
          </cell>
          <cell r="R24">
            <v>43227070</v>
          </cell>
          <cell r="T24">
            <v>0</v>
          </cell>
          <cell r="W24">
            <v>47385019</v>
          </cell>
        </row>
        <row r="25">
          <cell r="A25" t="str">
            <v>Impuestos diferidos</v>
          </cell>
          <cell r="C25">
            <v>0</v>
          </cell>
          <cell r="D25">
            <v>0</v>
          </cell>
          <cell r="E25">
            <v>0</v>
          </cell>
          <cell r="F25">
            <v>0</v>
          </cell>
          <cell r="G25">
            <v>985595</v>
          </cell>
          <cell r="H25">
            <v>425659</v>
          </cell>
          <cell r="I25">
            <v>0</v>
          </cell>
          <cell r="J25">
            <v>7672802</v>
          </cell>
          <cell r="K25">
            <v>16541733</v>
          </cell>
          <cell r="M25">
            <v>25625789</v>
          </cell>
          <cell r="N25">
            <v>0</v>
          </cell>
          <cell r="O25">
            <v>1083891</v>
          </cell>
          <cell r="P25">
            <v>26709680</v>
          </cell>
          <cell r="R25">
            <v>26709680</v>
          </cell>
          <cell r="T25">
            <v>0</v>
          </cell>
          <cell r="W25">
            <v>13535604</v>
          </cell>
        </row>
        <row r="26">
          <cell r="A26" t="str">
            <v>Otros activos circulantes</v>
          </cell>
          <cell r="C26">
            <v>0</v>
          </cell>
          <cell r="D26">
            <v>1134897</v>
          </cell>
          <cell r="E26">
            <v>4502320</v>
          </cell>
          <cell r="F26">
            <v>0</v>
          </cell>
          <cell r="G26">
            <v>0</v>
          </cell>
          <cell r="H26">
            <v>0</v>
          </cell>
          <cell r="I26">
            <v>0</v>
          </cell>
          <cell r="J26">
            <v>30112243</v>
          </cell>
          <cell r="K26">
            <v>798438</v>
          </cell>
          <cell r="M26">
            <v>36547898</v>
          </cell>
          <cell r="O26">
            <v>-626477</v>
          </cell>
          <cell r="P26">
            <v>35921421</v>
          </cell>
          <cell r="R26">
            <v>35921421</v>
          </cell>
          <cell r="T26">
            <v>0</v>
          </cell>
          <cell r="W26">
            <v>12320385</v>
          </cell>
        </row>
        <row r="27">
          <cell r="A27" t="str">
            <v>Contratos de leasing (neto)</v>
          </cell>
          <cell r="G27">
            <v>0</v>
          </cell>
          <cell r="H27">
            <v>0</v>
          </cell>
          <cell r="M27">
            <v>0</v>
          </cell>
          <cell r="P27">
            <v>0</v>
          </cell>
          <cell r="R27">
            <v>0</v>
          </cell>
          <cell r="T27">
            <v>0</v>
          </cell>
          <cell r="W27">
            <v>0</v>
          </cell>
        </row>
        <row r="28">
          <cell r="A28" t="str">
            <v>Activos para leasing (neto)</v>
          </cell>
          <cell r="G28">
            <v>0</v>
          </cell>
          <cell r="H28">
            <v>0</v>
          </cell>
          <cell r="M28">
            <v>0</v>
          </cell>
          <cell r="P28">
            <v>0</v>
          </cell>
          <cell r="R28">
            <v>0</v>
          </cell>
          <cell r="T28">
            <v>0</v>
          </cell>
          <cell r="W28">
            <v>0</v>
          </cell>
        </row>
        <row r="31">
          <cell r="A31" t="str">
            <v>    Total Activo Circulante</v>
          </cell>
          <cell r="C31">
            <v>92834325</v>
          </cell>
          <cell r="D31">
            <v>98857260</v>
          </cell>
          <cell r="E31">
            <v>98543720</v>
          </cell>
          <cell r="F31">
            <v>72578236</v>
          </cell>
          <cell r="G31">
            <v>6786315</v>
          </cell>
          <cell r="H31">
            <v>15963909</v>
          </cell>
          <cell r="I31">
            <v>20547633</v>
          </cell>
          <cell r="J31">
            <v>206266223</v>
          </cell>
          <cell r="K31">
            <v>404658333</v>
          </cell>
          <cell r="L31">
            <v>12430198</v>
          </cell>
          <cell r="M31">
            <v>1029466152</v>
          </cell>
          <cell r="N31">
            <v>-122212323</v>
          </cell>
          <cell r="O31">
            <v>-627160</v>
          </cell>
          <cell r="P31">
            <v>906626669</v>
          </cell>
          <cell r="R31">
            <v>906759608</v>
          </cell>
          <cell r="T31">
            <v>-132939</v>
          </cell>
          <cell r="W31">
            <v>735552051</v>
          </cell>
        </row>
        <row r="33">
          <cell r="A33" t="str">
            <v>ACTIVO FIJO:</v>
          </cell>
        </row>
        <row r="35">
          <cell r="A35" t="str">
            <v>Terrenos </v>
          </cell>
          <cell r="C35">
            <v>0</v>
          </cell>
          <cell r="D35">
            <v>176893</v>
          </cell>
          <cell r="E35">
            <v>430307</v>
          </cell>
          <cell r="F35">
            <v>2889912</v>
          </cell>
          <cell r="G35">
            <v>0</v>
          </cell>
          <cell r="H35">
            <v>0</v>
          </cell>
          <cell r="I35">
            <v>0</v>
          </cell>
          <cell r="J35">
            <v>933459</v>
          </cell>
          <cell r="K35">
            <v>31098849</v>
          </cell>
          <cell r="M35">
            <v>35529420</v>
          </cell>
          <cell r="P35">
            <v>35529420</v>
          </cell>
          <cell r="R35">
            <v>35529420</v>
          </cell>
          <cell r="T35">
            <v>0</v>
          </cell>
          <cell r="W35">
            <v>35727049</v>
          </cell>
        </row>
        <row r="36">
          <cell r="A36" t="str">
            <v>Construcciones y obras de infraestructura</v>
          </cell>
          <cell r="C36">
            <v>0</v>
          </cell>
          <cell r="D36">
            <v>165312665</v>
          </cell>
          <cell r="E36">
            <v>273568411</v>
          </cell>
          <cell r="F36">
            <v>306206792</v>
          </cell>
          <cell r="G36">
            <v>11850740</v>
          </cell>
          <cell r="H36">
            <v>11397730</v>
          </cell>
          <cell r="I36">
            <v>0</v>
          </cell>
          <cell r="J36">
            <v>-116360319</v>
          </cell>
          <cell r="K36">
            <v>978319146</v>
          </cell>
          <cell r="M36">
            <v>1630295165</v>
          </cell>
          <cell r="P36">
            <v>1630295165</v>
          </cell>
          <cell r="R36">
            <v>1816354300</v>
          </cell>
          <cell r="T36">
            <v>-186059135</v>
          </cell>
          <cell r="W36">
            <v>1939810939</v>
          </cell>
        </row>
        <row r="37">
          <cell r="A37" t="str">
            <v>Máquinas y equipos</v>
          </cell>
          <cell r="C37">
            <v>0</v>
          </cell>
          <cell r="D37">
            <v>0</v>
          </cell>
          <cell r="E37">
            <v>0</v>
          </cell>
          <cell r="F37">
            <v>0</v>
          </cell>
          <cell r="G37">
            <v>0</v>
          </cell>
          <cell r="H37">
            <v>0</v>
          </cell>
          <cell r="I37">
            <v>0</v>
          </cell>
          <cell r="J37">
            <v>718320773</v>
          </cell>
          <cell r="K37">
            <v>0</v>
          </cell>
          <cell r="M37">
            <v>718320773</v>
          </cell>
          <cell r="P37">
            <v>718320773</v>
          </cell>
          <cell r="R37">
            <v>718320773</v>
          </cell>
          <cell r="T37">
            <v>0</v>
          </cell>
          <cell r="W37">
            <v>746893397</v>
          </cell>
        </row>
        <row r="38">
          <cell r="A38" t="str">
            <v>Otros activos fijos</v>
          </cell>
          <cell r="C38">
            <v>704603</v>
          </cell>
          <cell r="D38">
            <v>1595017</v>
          </cell>
          <cell r="E38">
            <v>6795468</v>
          </cell>
          <cell r="F38">
            <v>26554795</v>
          </cell>
          <cell r="G38">
            <v>5385</v>
          </cell>
          <cell r="H38">
            <v>135538</v>
          </cell>
          <cell r="I38">
            <v>0</v>
          </cell>
          <cell r="J38">
            <v>71270296</v>
          </cell>
          <cell r="K38">
            <v>49185947</v>
          </cell>
          <cell r="M38">
            <v>156247049</v>
          </cell>
          <cell r="P38">
            <v>156247049</v>
          </cell>
          <cell r="R38">
            <v>156247050</v>
          </cell>
          <cell r="T38">
            <v>-1</v>
          </cell>
          <cell r="W38">
            <v>245661641</v>
          </cell>
        </row>
        <row r="39">
          <cell r="A39" t="str">
            <v>Mayor valor retasación tec. activo fijo (neto)</v>
          </cell>
          <cell r="C39">
            <v>0</v>
          </cell>
          <cell r="D39">
            <v>0</v>
          </cell>
          <cell r="E39">
            <v>93164391</v>
          </cell>
          <cell r="F39">
            <v>0</v>
          </cell>
          <cell r="G39">
            <v>0</v>
          </cell>
          <cell r="H39">
            <v>0</v>
          </cell>
          <cell r="K39">
            <v>0</v>
          </cell>
          <cell r="M39">
            <v>93164391</v>
          </cell>
          <cell r="P39">
            <v>93164391</v>
          </cell>
          <cell r="R39">
            <v>93164391</v>
          </cell>
          <cell r="T39">
            <v>0</v>
          </cell>
          <cell r="W39">
            <v>107681188</v>
          </cell>
        </row>
        <row r="41">
          <cell r="A41" t="str">
            <v>    Sub - Total</v>
          </cell>
          <cell r="C41">
            <v>704603</v>
          </cell>
          <cell r="D41">
            <v>167084575</v>
          </cell>
          <cell r="E41">
            <v>373958577</v>
          </cell>
          <cell r="F41">
            <v>335651499</v>
          </cell>
          <cell r="G41">
            <v>11856125</v>
          </cell>
          <cell r="H41">
            <v>11533268</v>
          </cell>
          <cell r="I41">
            <v>0</v>
          </cell>
          <cell r="J41">
            <v>674164209</v>
          </cell>
          <cell r="K41">
            <v>1058603942</v>
          </cell>
          <cell r="L41">
            <v>0</v>
          </cell>
          <cell r="M41">
            <v>2633556798</v>
          </cell>
          <cell r="N41">
            <v>0</v>
          </cell>
          <cell r="O41">
            <v>0</v>
          </cell>
          <cell r="P41">
            <v>2633556798</v>
          </cell>
          <cell r="R41">
            <v>2819615934</v>
          </cell>
          <cell r="T41">
            <v>-186059136</v>
          </cell>
          <cell r="W41">
            <v>3075774214</v>
          </cell>
        </row>
        <row r="43">
          <cell r="A43" t="str">
            <v>Depreciaciones acumuladas</v>
          </cell>
          <cell r="C43">
            <v>-66019</v>
          </cell>
          <cell r="D43">
            <v>-16748174</v>
          </cell>
          <cell r="E43">
            <v>-234540527</v>
          </cell>
          <cell r="F43">
            <v>-60727411</v>
          </cell>
          <cell r="G43">
            <v>-6271390</v>
          </cell>
          <cell r="H43">
            <v>-7802265</v>
          </cell>
          <cell r="I43">
            <v>0</v>
          </cell>
          <cell r="J43">
            <v>-193489784</v>
          </cell>
          <cell r="K43">
            <v>-392654558</v>
          </cell>
          <cell r="M43">
            <v>-912300128</v>
          </cell>
          <cell r="P43">
            <v>-912300128</v>
          </cell>
          <cell r="R43">
            <v>-992629367</v>
          </cell>
          <cell r="T43">
            <v>80329239</v>
          </cell>
          <cell r="W43">
            <v>-1041164537</v>
          </cell>
        </row>
        <row r="45">
          <cell r="A45" t="str">
            <v>Total activo fijo neto</v>
          </cell>
          <cell r="C45">
            <v>638584</v>
          </cell>
          <cell r="D45">
            <v>150336401</v>
          </cell>
          <cell r="E45">
            <v>139418050</v>
          </cell>
          <cell r="F45">
            <v>274924088</v>
          </cell>
          <cell r="G45">
            <v>5584735</v>
          </cell>
          <cell r="H45">
            <v>3731003</v>
          </cell>
          <cell r="I45">
            <v>0</v>
          </cell>
          <cell r="J45">
            <v>480674425</v>
          </cell>
          <cell r="K45">
            <v>665949384</v>
          </cell>
          <cell r="L45">
            <v>0</v>
          </cell>
          <cell r="M45">
            <v>1721256670</v>
          </cell>
          <cell r="N45">
            <v>0</v>
          </cell>
          <cell r="O45">
            <v>0</v>
          </cell>
          <cell r="P45">
            <v>1721256670</v>
          </cell>
          <cell r="R45">
            <v>1826986567</v>
          </cell>
          <cell r="T45">
            <v>-105729897</v>
          </cell>
          <cell r="W45">
            <v>2034609677</v>
          </cell>
        </row>
        <row r="48">
          <cell r="A48" t="str">
            <v>OTROS ACTIVOS:</v>
          </cell>
        </row>
        <row r="50">
          <cell r="A50" t="str">
            <v>Inversiones en empresas relacionadas</v>
          </cell>
          <cell r="C50">
            <v>891952023</v>
          </cell>
          <cell r="D50">
            <v>0</v>
          </cell>
          <cell r="E50">
            <v>0</v>
          </cell>
          <cell r="F50">
            <v>-1869821</v>
          </cell>
          <cell r="G50">
            <v>0</v>
          </cell>
          <cell r="H50">
            <v>0</v>
          </cell>
          <cell r="I50">
            <v>159216409</v>
          </cell>
          <cell r="K50">
            <v>0</v>
          </cell>
          <cell r="L50">
            <v>108792637</v>
          </cell>
          <cell r="M50">
            <v>1158091248</v>
          </cell>
          <cell r="N50">
            <v>-1158091248</v>
          </cell>
          <cell r="P50">
            <v>0</v>
          </cell>
          <cell r="R50">
            <v>0</v>
          </cell>
          <cell r="T50">
            <v>0</v>
          </cell>
          <cell r="W50">
            <v>0</v>
          </cell>
        </row>
        <row r="51">
          <cell r="A51" t="str">
            <v>Inversiones en otras sociedades</v>
          </cell>
          <cell r="C51">
            <v>2805</v>
          </cell>
          <cell r="D51">
            <v>0</v>
          </cell>
          <cell r="E51">
            <v>0</v>
          </cell>
          <cell r="F51">
            <v>0</v>
          </cell>
          <cell r="G51">
            <v>0</v>
          </cell>
          <cell r="H51">
            <v>0</v>
          </cell>
          <cell r="I51">
            <v>0</v>
          </cell>
          <cell r="K51">
            <v>0</v>
          </cell>
          <cell r="M51">
            <v>2805</v>
          </cell>
          <cell r="P51">
            <v>2805</v>
          </cell>
          <cell r="R51">
            <v>2805</v>
          </cell>
          <cell r="T51">
            <v>0</v>
          </cell>
          <cell r="W51">
            <v>2674</v>
          </cell>
        </row>
        <row r="52">
          <cell r="A52" t="str">
            <v>Menor valor de inversiones</v>
          </cell>
          <cell r="C52">
            <v>0</v>
          </cell>
          <cell r="D52">
            <v>0</v>
          </cell>
          <cell r="E52">
            <v>0</v>
          </cell>
          <cell r="F52">
            <v>0</v>
          </cell>
          <cell r="G52">
            <v>0</v>
          </cell>
          <cell r="H52">
            <v>0</v>
          </cell>
          <cell r="I52">
            <v>120062837</v>
          </cell>
          <cell r="K52">
            <v>0</v>
          </cell>
          <cell r="M52">
            <v>120062837</v>
          </cell>
          <cell r="P52">
            <v>120062837</v>
          </cell>
          <cell r="R52">
            <v>0</v>
          </cell>
          <cell r="T52">
            <v>120062837</v>
          </cell>
          <cell r="W52">
            <v>0</v>
          </cell>
        </row>
        <row r="53">
          <cell r="A53" t="str">
            <v>Mayor valor de inversiones</v>
          </cell>
          <cell r="C53">
            <v>0</v>
          </cell>
          <cell r="D53">
            <v>0</v>
          </cell>
          <cell r="E53">
            <v>0</v>
          </cell>
          <cell r="F53">
            <v>0</v>
          </cell>
          <cell r="G53">
            <v>0</v>
          </cell>
          <cell r="H53">
            <v>0</v>
          </cell>
          <cell r="K53">
            <v>0</v>
          </cell>
          <cell r="M53">
            <v>0</v>
          </cell>
          <cell r="N53">
            <v>0</v>
          </cell>
          <cell r="P53">
            <v>0</v>
          </cell>
          <cell r="R53">
            <v>0</v>
          </cell>
          <cell r="T53">
            <v>0</v>
          </cell>
          <cell r="W53">
            <v>0</v>
          </cell>
        </row>
        <row r="54">
          <cell r="A54" t="str">
            <v>Deudores a largo plazo</v>
          </cell>
          <cell r="C54">
            <v>0</v>
          </cell>
          <cell r="D54">
            <v>0</v>
          </cell>
          <cell r="E54">
            <v>13913</v>
          </cell>
          <cell r="F54">
            <v>0</v>
          </cell>
          <cell r="G54">
            <v>1554640</v>
          </cell>
          <cell r="H54">
            <v>679541</v>
          </cell>
          <cell r="I54">
            <v>0</v>
          </cell>
          <cell r="J54">
            <v>5903206</v>
          </cell>
          <cell r="K54">
            <v>23785365</v>
          </cell>
          <cell r="M54">
            <v>31936665</v>
          </cell>
          <cell r="P54">
            <v>31936665</v>
          </cell>
          <cell r="R54">
            <v>31936665</v>
          </cell>
          <cell r="T54">
            <v>0</v>
          </cell>
          <cell r="W54">
            <v>62285827</v>
          </cell>
        </row>
        <row r="55">
          <cell r="A55" t="str">
            <v>Doctos y ctas por cobrar a emp. relacionadas</v>
          </cell>
          <cell r="C55">
            <v>0</v>
          </cell>
          <cell r="D55">
            <v>29328435</v>
          </cell>
          <cell r="E55">
            <v>0</v>
          </cell>
          <cell r="F55">
            <v>37619045</v>
          </cell>
          <cell r="G55">
            <v>0</v>
          </cell>
          <cell r="H55">
            <v>0</v>
          </cell>
          <cell r="I55">
            <v>0</v>
          </cell>
          <cell r="K55">
            <v>39491898</v>
          </cell>
          <cell r="L55">
            <v>87312648</v>
          </cell>
          <cell r="M55">
            <v>193752026</v>
          </cell>
          <cell r="N55">
            <v>-67354894</v>
          </cell>
          <cell r="P55">
            <v>126397132</v>
          </cell>
          <cell r="R55">
            <v>126397132</v>
          </cell>
          <cell r="T55">
            <v>0</v>
          </cell>
          <cell r="W55">
            <v>133131389</v>
          </cell>
        </row>
        <row r="56">
          <cell r="A56" t="str">
            <v>Impuestos diferidos</v>
          </cell>
          <cell r="C56">
            <v>0</v>
          </cell>
          <cell r="D56">
            <v>9215819</v>
          </cell>
          <cell r="E56">
            <v>338382</v>
          </cell>
          <cell r="F56">
            <v>10112208</v>
          </cell>
          <cell r="G56">
            <v>0</v>
          </cell>
          <cell r="H56">
            <v>0</v>
          </cell>
          <cell r="I56">
            <v>0</v>
          </cell>
          <cell r="K56">
            <v>103303937</v>
          </cell>
          <cell r="M56">
            <v>122970346</v>
          </cell>
          <cell r="N56">
            <v>-3909844</v>
          </cell>
          <cell r="O56">
            <v>-6797695</v>
          </cell>
          <cell r="P56">
            <v>112262807</v>
          </cell>
          <cell r="R56">
            <v>112262807</v>
          </cell>
          <cell r="T56">
            <v>0</v>
          </cell>
          <cell r="W56">
            <v>122850526</v>
          </cell>
        </row>
        <row r="57">
          <cell r="A57" t="str">
            <v>Intangilbles</v>
          </cell>
          <cell r="C57">
            <v>0</v>
          </cell>
          <cell r="D57">
            <v>277762</v>
          </cell>
          <cell r="E57">
            <v>943097</v>
          </cell>
          <cell r="F57">
            <v>177390</v>
          </cell>
          <cell r="G57">
            <v>923341</v>
          </cell>
          <cell r="H57">
            <v>654214</v>
          </cell>
          <cell r="I57">
            <v>0</v>
          </cell>
          <cell r="K57">
            <v>0</v>
          </cell>
          <cell r="M57">
            <v>2975804</v>
          </cell>
          <cell r="O57">
            <v>14826565</v>
          </cell>
          <cell r="P57">
            <v>17802369</v>
          </cell>
          <cell r="R57">
            <v>17802369</v>
          </cell>
          <cell r="T57">
            <v>0</v>
          </cell>
          <cell r="W57">
            <v>19020493</v>
          </cell>
        </row>
        <row r="58">
          <cell r="A58" t="str">
            <v>Menos:  amortizaciones</v>
          </cell>
          <cell r="C58">
            <v>0</v>
          </cell>
          <cell r="D58">
            <v>-60621</v>
          </cell>
          <cell r="E58">
            <v>-617137</v>
          </cell>
          <cell r="F58">
            <v>-30310</v>
          </cell>
          <cell r="G58">
            <v>-261613</v>
          </cell>
          <cell r="H58">
            <v>-248056</v>
          </cell>
          <cell r="I58">
            <v>0</v>
          </cell>
          <cell r="K58">
            <v>0</v>
          </cell>
          <cell r="M58">
            <v>-1217737</v>
          </cell>
          <cell r="O58">
            <v>-11953084</v>
          </cell>
          <cell r="P58">
            <v>-13170821</v>
          </cell>
          <cell r="R58">
            <v>-13170821</v>
          </cell>
          <cell r="T58">
            <v>0</v>
          </cell>
          <cell r="W58">
            <v>-13466655</v>
          </cell>
        </row>
        <row r="59">
          <cell r="A59" t="str">
            <v>Otros</v>
          </cell>
          <cell r="C59">
            <v>0</v>
          </cell>
          <cell r="D59">
            <v>19774182</v>
          </cell>
          <cell r="E59">
            <v>0</v>
          </cell>
          <cell r="F59">
            <v>7010621</v>
          </cell>
          <cell r="G59">
            <v>564345</v>
          </cell>
          <cell r="H59">
            <v>788274</v>
          </cell>
          <cell r="I59">
            <v>229628</v>
          </cell>
          <cell r="J59">
            <v>1021282</v>
          </cell>
          <cell r="K59">
            <v>30120586</v>
          </cell>
          <cell r="M59">
            <v>59508918</v>
          </cell>
          <cell r="O59">
            <v>-2600891</v>
          </cell>
          <cell r="P59">
            <v>56908027</v>
          </cell>
          <cell r="R59">
            <v>159353106</v>
          </cell>
          <cell r="T59">
            <v>-102445079</v>
          </cell>
          <cell r="W59">
            <v>176912080</v>
          </cell>
        </row>
        <row r="60">
          <cell r="A60" t="str">
            <v>Contratos de leasing largo plazo (neto)</v>
          </cell>
          <cell r="G60">
            <v>0</v>
          </cell>
          <cell r="H60">
            <v>0</v>
          </cell>
          <cell r="M60">
            <v>0</v>
          </cell>
          <cell r="P60">
            <v>0</v>
          </cell>
          <cell r="R60">
            <v>0</v>
          </cell>
          <cell r="T60">
            <v>0</v>
          </cell>
          <cell r="W60">
            <v>0</v>
          </cell>
        </row>
        <row r="62">
          <cell r="A62" t="str">
            <v>Total otros activos </v>
          </cell>
          <cell r="C62">
            <v>891954828</v>
          </cell>
          <cell r="D62">
            <v>58535577</v>
          </cell>
          <cell r="E62">
            <v>678255</v>
          </cell>
          <cell r="F62">
            <v>53019133</v>
          </cell>
          <cell r="G62">
            <v>2780713</v>
          </cell>
          <cell r="H62">
            <v>1873973</v>
          </cell>
          <cell r="I62">
            <v>279508874</v>
          </cell>
          <cell r="J62">
            <v>6924488</v>
          </cell>
          <cell r="K62">
            <v>196701786</v>
          </cell>
          <cell r="L62">
            <v>196105285</v>
          </cell>
          <cell r="M62">
            <v>1688082912</v>
          </cell>
          <cell r="N62">
            <v>-1229355986</v>
          </cell>
          <cell r="O62">
            <v>-6525105</v>
          </cell>
          <cell r="P62">
            <v>452201821</v>
          </cell>
          <cell r="R62">
            <v>434584063</v>
          </cell>
          <cell r="T62">
            <v>17617758</v>
          </cell>
          <cell r="W62">
            <v>500736334</v>
          </cell>
        </row>
        <row r="64">
          <cell r="A64" t="str">
            <v>    TOTAL ACTIVOS</v>
          </cell>
          <cell r="C64">
            <v>985427737</v>
          </cell>
          <cell r="D64">
            <v>307729238</v>
          </cell>
          <cell r="E64">
            <v>238640025</v>
          </cell>
          <cell r="F64">
            <v>400521457</v>
          </cell>
          <cell r="G64">
            <v>15151763</v>
          </cell>
          <cell r="H64">
            <v>21568885</v>
          </cell>
          <cell r="I64">
            <v>300056507</v>
          </cell>
          <cell r="J64">
            <v>693865136</v>
          </cell>
          <cell r="K64">
            <v>1267309503</v>
          </cell>
          <cell r="L64">
            <v>208535483</v>
          </cell>
          <cell r="M64">
            <v>4438805734</v>
          </cell>
          <cell r="N64">
            <v>-1351568309</v>
          </cell>
          <cell r="O64">
            <v>-7152265</v>
          </cell>
          <cell r="P64">
            <v>3080085160</v>
          </cell>
          <cell r="R64">
            <v>3168330238</v>
          </cell>
          <cell r="T64">
            <v>-88245078</v>
          </cell>
          <cell r="W64">
            <v>3270898062</v>
          </cell>
        </row>
        <row r="68">
          <cell r="A68" t="str">
            <v> PASIVOS Y PATRIMONIO</v>
          </cell>
        </row>
        <row r="70">
          <cell r="A70" t="str">
            <v>PASIVO CIRCULANTE:</v>
          </cell>
        </row>
        <row r="72">
          <cell r="A72" t="str">
            <v>Obligaciones con bcos e inst. financ. corto plazo</v>
          </cell>
          <cell r="C72">
            <v>0</v>
          </cell>
          <cell r="D72">
            <v>0</v>
          </cell>
          <cell r="E72">
            <v>0</v>
          </cell>
          <cell r="F72">
            <v>0</v>
          </cell>
          <cell r="G72">
            <v>0</v>
          </cell>
          <cell r="H72">
            <v>0</v>
          </cell>
          <cell r="I72">
            <v>0</v>
          </cell>
          <cell r="J72">
            <v>29521869</v>
          </cell>
          <cell r="K72">
            <v>0</v>
          </cell>
          <cell r="L72">
            <v>0</v>
          </cell>
          <cell r="M72">
            <v>29521869</v>
          </cell>
          <cell r="P72">
            <v>29521869</v>
          </cell>
          <cell r="R72">
            <v>29521869</v>
          </cell>
          <cell r="T72">
            <v>0</v>
          </cell>
          <cell r="W72">
            <v>2896054</v>
          </cell>
        </row>
        <row r="73">
          <cell r="A73" t="str">
            <v>Obligaciones con bcos e inst. financ.l/plazo porción c/plazo</v>
          </cell>
          <cell r="C73">
            <v>0</v>
          </cell>
          <cell r="D73">
            <v>4144063</v>
          </cell>
          <cell r="E73">
            <v>614653</v>
          </cell>
          <cell r="F73">
            <v>81490</v>
          </cell>
          <cell r="G73">
            <v>0</v>
          </cell>
          <cell r="H73">
            <v>0</v>
          </cell>
          <cell r="I73">
            <v>0</v>
          </cell>
          <cell r="J73">
            <v>19973132</v>
          </cell>
          <cell r="K73">
            <v>33966519</v>
          </cell>
          <cell r="M73">
            <v>58779857</v>
          </cell>
          <cell r="P73">
            <v>58779857</v>
          </cell>
          <cell r="R73">
            <v>58779857</v>
          </cell>
          <cell r="T73">
            <v>0</v>
          </cell>
          <cell r="W73">
            <v>34087353</v>
          </cell>
        </row>
        <row r="74">
          <cell r="A74" t="str">
            <v>Obligaciones con el publico (pagarés)</v>
          </cell>
          <cell r="C74">
            <v>0</v>
          </cell>
          <cell r="D74">
            <v>0</v>
          </cell>
          <cell r="E74">
            <v>0</v>
          </cell>
          <cell r="F74">
            <v>0</v>
          </cell>
          <cell r="G74">
            <v>0</v>
          </cell>
          <cell r="H74">
            <v>0</v>
          </cell>
          <cell r="K74">
            <v>0</v>
          </cell>
          <cell r="M74">
            <v>0</v>
          </cell>
          <cell r="P74">
            <v>0</v>
          </cell>
          <cell r="R74">
            <v>0</v>
          </cell>
          <cell r="T74">
            <v>0</v>
          </cell>
          <cell r="W74">
            <v>0</v>
          </cell>
        </row>
        <row r="75">
          <cell r="A75" t="str">
            <v>Obligaciones con el publico-porción corto plazo (bonos)</v>
          </cell>
          <cell r="C75">
            <v>0</v>
          </cell>
          <cell r="D75">
            <v>0</v>
          </cell>
          <cell r="E75">
            <v>0</v>
          </cell>
          <cell r="F75">
            <v>0</v>
          </cell>
          <cell r="G75">
            <v>0</v>
          </cell>
          <cell r="H75">
            <v>0</v>
          </cell>
          <cell r="K75">
            <v>92568646</v>
          </cell>
          <cell r="M75">
            <v>92568646</v>
          </cell>
          <cell r="P75">
            <v>92568646</v>
          </cell>
          <cell r="R75">
            <v>92568646</v>
          </cell>
          <cell r="T75">
            <v>0</v>
          </cell>
          <cell r="W75">
            <v>12159164</v>
          </cell>
        </row>
        <row r="76">
          <cell r="A76" t="str">
            <v>Obligaciones largo plazo con vencimiento  dentro de un año</v>
          </cell>
          <cell r="C76">
            <v>0</v>
          </cell>
          <cell r="D76">
            <v>0</v>
          </cell>
          <cell r="E76">
            <v>0</v>
          </cell>
          <cell r="F76">
            <v>0</v>
          </cell>
          <cell r="G76">
            <v>0</v>
          </cell>
          <cell r="H76">
            <v>0</v>
          </cell>
          <cell r="K76">
            <v>769241</v>
          </cell>
          <cell r="M76">
            <v>769241</v>
          </cell>
          <cell r="P76">
            <v>769241</v>
          </cell>
          <cell r="R76">
            <v>769241</v>
          </cell>
          <cell r="T76">
            <v>0</v>
          </cell>
          <cell r="W76">
            <v>2962525</v>
          </cell>
        </row>
        <row r="77">
          <cell r="A77" t="str">
            <v>Dividendos por pagar</v>
          </cell>
          <cell r="C77">
            <v>702219</v>
          </cell>
          <cell r="D77">
            <v>22442037</v>
          </cell>
          <cell r="E77">
            <v>35279</v>
          </cell>
          <cell r="F77">
            <v>13625221</v>
          </cell>
          <cell r="G77">
            <v>0</v>
          </cell>
          <cell r="H77">
            <v>0</v>
          </cell>
          <cell r="I77">
            <v>0</v>
          </cell>
          <cell r="J77">
            <v>343829</v>
          </cell>
          <cell r="K77">
            <v>0</v>
          </cell>
          <cell r="L77">
            <v>3431</v>
          </cell>
          <cell r="M77">
            <v>37152016</v>
          </cell>
          <cell r="N77">
            <v>-22442037</v>
          </cell>
          <cell r="P77">
            <v>14709979</v>
          </cell>
          <cell r="R77">
            <v>14709978</v>
          </cell>
          <cell r="T77">
            <v>1</v>
          </cell>
          <cell r="W77">
            <v>19363165</v>
          </cell>
        </row>
        <row r="78">
          <cell r="A78" t="str">
            <v>Cuentas por pagar</v>
          </cell>
          <cell r="C78">
            <v>0</v>
          </cell>
          <cell r="D78">
            <v>5521442</v>
          </cell>
          <cell r="E78">
            <v>11456793</v>
          </cell>
          <cell r="F78">
            <v>22923523</v>
          </cell>
          <cell r="G78">
            <v>8889</v>
          </cell>
          <cell r="H78">
            <v>2292</v>
          </cell>
          <cell r="I78">
            <v>0</v>
          </cell>
          <cell r="J78">
            <v>74282274</v>
          </cell>
          <cell r="K78">
            <v>44401473</v>
          </cell>
          <cell r="L78">
            <v>0</v>
          </cell>
          <cell r="M78">
            <v>158596686</v>
          </cell>
          <cell r="O78">
            <v>-6494828</v>
          </cell>
          <cell r="P78">
            <v>152101858</v>
          </cell>
          <cell r="R78">
            <v>152101858</v>
          </cell>
          <cell r="T78">
            <v>0</v>
          </cell>
          <cell r="W78">
            <v>131113170</v>
          </cell>
        </row>
        <row r="79">
          <cell r="A79" t="str">
            <v>Documentos por pagar</v>
          </cell>
          <cell r="C79">
            <v>0</v>
          </cell>
          <cell r="D79">
            <v>0</v>
          </cell>
          <cell r="E79">
            <v>0</v>
          </cell>
          <cell r="F79">
            <v>0</v>
          </cell>
          <cell r="G79">
            <v>0</v>
          </cell>
          <cell r="H79">
            <v>0</v>
          </cell>
          <cell r="I79">
            <v>0</v>
          </cell>
          <cell r="K79">
            <v>9435198</v>
          </cell>
          <cell r="M79">
            <v>9435198</v>
          </cell>
          <cell r="O79">
            <v>6494828</v>
          </cell>
          <cell r="P79">
            <v>15930026</v>
          </cell>
          <cell r="R79">
            <v>15930027</v>
          </cell>
          <cell r="T79">
            <v>-1</v>
          </cell>
          <cell r="W79">
            <v>16890479</v>
          </cell>
        </row>
        <row r="80">
          <cell r="A80" t="str">
            <v>Acreedores varios</v>
          </cell>
          <cell r="C80">
            <v>0</v>
          </cell>
          <cell r="D80">
            <v>2258365</v>
          </cell>
          <cell r="E80">
            <v>4210149</v>
          </cell>
          <cell r="F80">
            <v>4034747</v>
          </cell>
          <cell r="G80">
            <v>0</v>
          </cell>
          <cell r="H80">
            <v>0</v>
          </cell>
          <cell r="I80">
            <v>0</v>
          </cell>
          <cell r="J80">
            <v>8228045</v>
          </cell>
          <cell r="K80">
            <v>34924981</v>
          </cell>
          <cell r="M80">
            <v>53656287</v>
          </cell>
          <cell r="N80">
            <v>988860</v>
          </cell>
          <cell r="O80">
            <v>-2</v>
          </cell>
          <cell r="P80">
            <v>54645145</v>
          </cell>
          <cell r="R80">
            <v>54638413</v>
          </cell>
          <cell r="T80">
            <v>6732</v>
          </cell>
          <cell r="W80">
            <v>63111967</v>
          </cell>
        </row>
        <row r="81">
          <cell r="A81" t="str">
            <v>Doctos y ctas por pagar a emp. relacionadas</v>
          </cell>
          <cell r="C81">
            <v>653255</v>
          </cell>
          <cell r="D81">
            <v>29317</v>
          </cell>
          <cell r="E81">
            <v>22857</v>
          </cell>
          <cell r="F81">
            <v>26654670</v>
          </cell>
          <cell r="G81">
            <v>19559518</v>
          </cell>
          <cell r="H81">
            <v>18055674</v>
          </cell>
          <cell r="I81">
            <v>0</v>
          </cell>
          <cell r="J81">
            <v>28574038</v>
          </cell>
          <cell r="K81">
            <v>8314935</v>
          </cell>
          <cell r="L81">
            <v>148093886</v>
          </cell>
          <cell r="M81">
            <v>249958150</v>
          </cell>
          <cell r="N81">
            <v>-72717924</v>
          </cell>
          <cell r="P81">
            <v>177240226</v>
          </cell>
          <cell r="R81">
            <v>177240226</v>
          </cell>
          <cell r="T81">
            <v>0</v>
          </cell>
          <cell r="W81">
            <v>193366225</v>
          </cell>
        </row>
        <row r="82">
          <cell r="A82" t="str">
            <v>Provisiones</v>
          </cell>
          <cell r="C82">
            <v>717447</v>
          </cell>
          <cell r="D82">
            <v>4472</v>
          </cell>
          <cell r="E82">
            <v>248445</v>
          </cell>
          <cell r="F82">
            <v>160495</v>
          </cell>
          <cell r="G82">
            <v>337974</v>
          </cell>
          <cell r="H82">
            <v>187116</v>
          </cell>
          <cell r="I82">
            <v>0</v>
          </cell>
          <cell r="J82">
            <v>7208964</v>
          </cell>
          <cell r="K82">
            <v>13058336</v>
          </cell>
          <cell r="M82">
            <v>21923249</v>
          </cell>
          <cell r="P82">
            <v>21923249</v>
          </cell>
          <cell r="R82">
            <v>21923249</v>
          </cell>
          <cell r="T82">
            <v>0</v>
          </cell>
          <cell r="W82">
            <v>24466693</v>
          </cell>
        </row>
        <row r="83">
          <cell r="A83" t="str">
            <v>Retenciones</v>
          </cell>
          <cell r="C83">
            <v>109371</v>
          </cell>
          <cell r="D83">
            <v>3883195</v>
          </cell>
          <cell r="E83">
            <v>3123451</v>
          </cell>
          <cell r="F83">
            <v>1891163</v>
          </cell>
          <cell r="G83">
            <v>5365</v>
          </cell>
          <cell r="H83">
            <v>15412</v>
          </cell>
          <cell r="I83">
            <v>336763</v>
          </cell>
          <cell r="J83">
            <v>15313103</v>
          </cell>
          <cell r="K83">
            <v>31530237</v>
          </cell>
          <cell r="L83">
            <v>1585</v>
          </cell>
          <cell r="M83">
            <v>56209645</v>
          </cell>
          <cell r="N83">
            <v>0</v>
          </cell>
          <cell r="P83">
            <v>56209645</v>
          </cell>
          <cell r="R83">
            <v>56209645</v>
          </cell>
          <cell r="T83">
            <v>0</v>
          </cell>
          <cell r="W83">
            <v>70543906</v>
          </cell>
        </row>
        <row r="84">
          <cell r="A84" t="str">
            <v>Impuesto a la renta</v>
          </cell>
          <cell r="C84">
            <v>2376</v>
          </cell>
          <cell r="D84">
            <v>60124</v>
          </cell>
          <cell r="E84">
            <v>2428301</v>
          </cell>
          <cell r="F84">
            <v>0</v>
          </cell>
          <cell r="H84">
            <v>602588</v>
          </cell>
          <cell r="I84">
            <v>1084574</v>
          </cell>
          <cell r="K84">
            <v>916818</v>
          </cell>
          <cell r="M84">
            <v>5094781</v>
          </cell>
          <cell r="N84">
            <v>-3407619</v>
          </cell>
          <cell r="O84">
            <v>-1084574</v>
          </cell>
          <cell r="P84">
            <v>602588</v>
          </cell>
          <cell r="R84">
            <v>602588</v>
          </cell>
          <cell r="T84">
            <v>0</v>
          </cell>
          <cell r="W84">
            <v>63365859</v>
          </cell>
        </row>
        <row r="85">
          <cell r="A85" t="str">
            <v>Ingresos percibidos por adelantado</v>
          </cell>
          <cell r="C85">
            <v>0</v>
          </cell>
          <cell r="D85">
            <v>0</v>
          </cell>
          <cell r="E85">
            <v>0</v>
          </cell>
          <cell r="F85">
            <v>0</v>
          </cell>
          <cell r="G85">
            <v>0</v>
          </cell>
          <cell r="H85">
            <v>0</v>
          </cell>
          <cell r="K85">
            <v>0</v>
          </cell>
          <cell r="M85">
            <v>0</v>
          </cell>
          <cell r="P85">
            <v>0</v>
          </cell>
          <cell r="R85">
            <v>0</v>
          </cell>
          <cell r="T85">
            <v>0</v>
          </cell>
          <cell r="W85">
            <v>0</v>
          </cell>
        </row>
        <row r="86">
          <cell r="A86" t="str">
            <v>Impuestos diferidos</v>
          </cell>
          <cell r="C86">
            <v>0</v>
          </cell>
          <cell r="D86">
            <v>0</v>
          </cell>
          <cell r="E86">
            <v>0</v>
          </cell>
          <cell r="G86">
            <v>0</v>
          </cell>
          <cell r="H86">
            <v>0</v>
          </cell>
          <cell r="I86">
            <v>0</v>
          </cell>
          <cell r="K86">
            <v>0</v>
          </cell>
          <cell r="M86">
            <v>0</v>
          </cell>
          <cell r="N86">
            <v>0</v>
          </cell>
          <cell r="P86">
            <v>0</v>
          </cell>
          <cell r="R86">
            <v>0</v>
          </cell>
          <cell r="T86">
            <v>0</v>
          </cell>
          <cell r="W86">
            <v>0</v>
          </cell>
        </row>
        <row r="87">
          <cell r="A87" t="str">
            <v>Aportes Financieros Reembolsables</v>
          </cell>
          <cell r="C87">
            <v>0</v>
          </cell>
          <cell r="D87">
            <v>0</v>
          </cell>
          <cell r="E87">
            <v>0</v>
          </cell>
          <cell r="F87">
            <v>0</v>
          </cell>
          <cell r="G87">
            <v>0</v>
          </cell>
          <cell r="H87">
            <v>0</v>
          </cell>
          <cell r="K87">
            <v>0</v>
          </cell>
          <cell r="M87">
            <v>0</v>
          </cell>
          <cell r="P87">
            <v>0</v>
          </cell>
          <cell r="R87">
            <v>0</v>
          </cell>
          <cell r="T87">
            <v>0</v>
          </cell>
          <cell r="W87">
            <v>0</v>
          </cell>
        </row>
        <row r="88">
          <cell r="A88" t="str">
            <v>Otros pasivos circulantes</v>
          </cell>
          <cell r="C88">
            <v>0</v>
          </cell>
          <cell r="D88">
            <v>6880436</v>
          </cell>
          <cell r="E88">
            <v>45714</v>
          </cell>
          <cell r="F88">
            <v>0</v>
          </cell>
          <cell r="G88">
            <v>0</v>
          </cell>
          <cell r="H88">
            <v>0</v>
          </cell>
          <cell r="I88">
            <v>0</v>
          </cell>
          <cell r="J88">
            <v>37324936</v>
          </cell>
          <cell r="K88">
            <v>18078563</v>
          </cell>
          <cell r="M88">
            <v>62329649</v>
          </cell>
          <cell r="O88">
            <v>-1815242</v>
          </cell>
          <cell r="P88">
            <v>60514407</v>
          </cell>
          <cell r="R88">
            <v>60514408</v>
          </cell>
          <cell r="T88">
            <v>-1</v>
          </cell>
          <cell r="W88">
            <v>47075525</v>
          </cell>
        </row>
        <row r="90">
          <cell r="A90" t="str">
            <v>Total pasivo circulante</v>
          </cell>
          <cell r="C90">
            <v>2184668</v>
          </cell>
          <cell r="D90">
            <v>45223451</v>
          </cell>
          <cell r="E90">
            <v>22185642</v>
          </cell>
          <cell r="F90">
            <v>69371309</v>
          </cell>
          <cell r="G90">
            <v>19911746</v>
          </cell>
          <cell r="H90">
            <v>18863082</v>
          </cell>
          <cell r="I90">
            <v>1421337</v>
          </cell>
          <cell r="J90">
            <v>220770190</v>
          </cell>
          <cell r="K90">
            <v>287964947</v>
          </cell>
          <cell r="L90">
            <v>148098902</v>
          </cell>
          <cell r="M90">
            <v>835995274</v>
          </cell>
          <cell r="N90">
            <v>-97578720</v>
          </cell>
          <cell r="O90">
            <v>-2899818</v>
          </cell>
          <cell r="P90">
            <v>735516736</v>
          </cell>
          <cell r="R90">
            <v>735510005</v>
          </cell>
          <cell r="T90">
            <v>6731</v>
          </cell>
          <cell r="W90">
            <v>681402085</v>
          </cell>
        </row>
        <row r="92">
          <cell r="A92" t="str">
            <v>PASIVO A LARGO PLAZO:</v>
          </cell>
        </row>
        <row r="94">
          <cell r="A94" t="str">
            <v>Obligaciones con bancos e inst. financieras</v>
          </cell>
          <cell r="C94">
            <v>0</v>
          </cell>
          <cell r="D94">
            <v>52506863</v>
          </cell>
          <cell r="E94">
            <v>0</v>
          </cell>
          <cell r="F94">
            <v>168313537</v>
          </cell>
          <cell r="G94">
            <v>0</v>
          </cell>
          <cell r="H94">
            <v>0</v>
          </cell>
          <cell r="I94">
            <v>0</v>
          </cell>
          <cell r="J94">
            <v>76815658</v>
          </cell>
          <cell r="K94">
            <v>245095704</v>
          </cell>
          <cell r="M94">
            <v>542731762</v>
          </cell>
          <cell r="P94">
            <v>542731762</v>
          </cell>
          <cell r="R94">
            <v>542731762</v>
          </cell>
          <cell r="T94">
            <v>0</v>
          </cell>
          <cell r="W94">
            <v>412109378</v>
          </cell>
        </row>
        <row r="95">
          <cell r="A95" t="str">
            <v>Obligaciones con el público</v>
          </cell>
          <cell r="C95">
            <v>0</v>
          </cell>
          <cell r="D95">
            <v>0</v>
          </cell>
          <cell r="E95">
            <v>0</v>
          </cell>
          <cell r="F95">
            <v>0</v>
          </cell>
          <cell r="G95">
            <v>0</v>
          </cell>
          <cell r="H95">
            <v>0</v>
          </cell>
          <cell r="I95">
            <v>0</v>
          </cell>
          <cell r="K95">
            <v>138465459</v>
          </cell>
          <cell r="M95">
            <v>138465459</v>
          </cell>
          <cell r="P95">
            <v>138465459</v>
          </cell>
          <cell r="R95">
            <v>138465459</v>
          </cell>
          <cell r="T95">
            <v>0</v>
          </cell>
          <cell r="W95">
            <v>207208644</v>
          </cell>
        </row>
        <row r="96">
          <cell r="A96" t="str">
            <v>Documentos por pagar</v>
          </cell>
          <cell r="C96">
            <v>0</v>
          </cell>
          <cell r="D96">
            <v>0</v>
          </cell>
          <cell r="E96">
            <v>0</v>
          </cell>
          <cell r="F96">
            <v>0</v>
          </cell>
          <cell r="G96">
            <v>0</v>
          </cell>
          <cell r="H96">
            <v>0</v>
          </cell>
          <cell r="I96">
            <v>0</v>
          </cell>
          <cell r="K96">
            <v>30224796</v>
          </cell>
          <cell r="M96">
            <v>30224796</v>
          </cell>
          <cell r="O96">
            <v>29692991</v>
          </cell>
          <cell r="P96">
            <v>59917787</v>
          </cell>
          <cell r="R96">
            <v>59917787</v>
          </cell>
          <cell r="T96">
            <v>0</v>
          </cell>
          <cell r="W96">
            <v>59182837</v>
          </cell>
        </row>
        <row r="97">
          <cell r="A97" t="str">
            <v>Acreedores varios</v>
          </cell>
          <cell r="C97">
            <v>40804087</v>
          </cell>
          <cell r="D97">
            <v>0</v>
          </cell>
          <cell r="E97">
            <v>6942050</v>
          </cell>
          <cell r="F97">
            <v>12037160</v>
          </cell>
          <cell r="G97">
            <v>0</v>
          </cell>
          <cell r="H97">
            <v>0</v>
          </cell>
          <cell r="I97">
            <v>0</v>
          </cell>
          <cell r="J97">
            <v>32061287</v>
          </cell>
          <cell r="K97">
            <v>7794020</v>
          </cell>
          <cell r="M97">
            <v>99638604</v>
          </cell>
          <cell r="O97">
            <v>-29692991</v>
          </cell>
          <cell r="P97">
            <v>69945613</v>
          </cell>
          <cell r="R97">
            <v>69945613</v>
          </cell>
          <cell r="T97">
            <v>0</v>
          </cell>
          <cell r="W97">
            <v>62491656</v>
          </cell>
        </row>
        <row r="98">
          <cell r="A98" t="str">
            <v>Doctos y ctas por pagar a empresas relacionadas</v>
          </cell>
          <cell r="C98">
            <v>0</v>
          </cell>
          <cell r="D98">
            <v>0</v>
          </cell>
          <cell r="E98">
            <v>0</v>
          </cell>
          <cell r="F98">
            <v>70814278</v>
          </cell>
          <cell r="G98">
            <v>0</v>
          </cell>
          <cell r="H98">
            <v>0</v>
          </cell>
          <cell r="I98">
            <v>0</v>
          </cell>
          <cell r="J98">
            <v>29327682</v>
          </cell>
          <cell r="K98">
            <v>0</v>
          </cell>
          <cell r="M98">
            <v>100141960</v>
          </cell>
          <cell r="N98">
            <v>-91980168</v>
          </cell>
          <cell r="P98">
            <v>8161792</v>
          </cell>
          <cell r="R98">
            <v>8161792</v>
          </cell>
          <cell r="T98">
            <v>0</v>
          </cell>
          <cell r="W98">
            <v>12082887</v>
          </cell>
        </row>
        <row r="99">
          <cell r="A99" t="str">
            <v>Provisiones</v>
          </cell>
          <cell r="C99">
            <v>0</v>
          </cell>
          <cell r="D99">
            <v>30828546</v>
          </cell>
          <cell r="E99">
            <v>2081969</v>
          </cell>
          <cell r="F99">
            <v>4439712</v>
          </cell>
          <cell r="G99">
            <v>0</v>
          </cell>
          <cell r="H99">
            <v>0</v>
          </cell>
          <cell r="I99">
            <v>0</v>
          </cell>
          <cell r="J99">
            <v>20892379</v>
          </cell>
          <cell r="K99">
            <v>166506339</v>
          </cell>
          <cell r="M99">
            <v>224748945</v>
          </cell>
          <cell r="P99">
            <v>224748945</v>
          </cell>
          <cell r="R99">
            <v>224748944</v>
          </cell>
          <cell r="T99">
            <v>1</v>
          </cell>
          <cell r="W99">
            <v>237884720</v>
          </cell>
        </row>
        <row r="100">
          <cell r="A100" t="str">
            <v>Impuestos diferidos</v>
          </cell>
          <cell r="C100">
            <v>0</v>
          </cell>
          <cell r="D100">
            <v>0</v>
          </cell>
          <cell r="E100">
            <v>-4643252</v>
          </cell>
          <cell r="F100">
            <v>-22441652</v>
          </cell>
          <cell r="G100">
            <v>-118806</v>
          </cell>
          <cell r="H100">
            <v>-65682</v>
          </cell>
          <cell r="I100">
            <v>0</v>
          </cell>
          <cell r="J100">
            <v>23280820</v>
          </cell>
          <cell r="K100">
            <v>2571352</v>
          </cell>
          <cell r="L100">
            <v>5327064</v>
          </cell>
          <cell r="M100">
            <v>3909844</v>
          </cell>
          <cell r="N100">
            <v>-3909844</v>
          </cell>
          <cell r="O100">
            <v>-6797695</v>
          </cell>
          <cell r="P100">
            <v>-6797695</v>
          </cell>
          <cell r="R100">
            <v>0</v>
          </cell>
          <cell r="T100">
            <v>-6797695</v>
          </cell>
          <cell r="W100">
            <v>0</v>
          </cell>
        </row>
        <row r="101">
          <cell r="A101" t="str">
            <v>Aportes Financieros Reembolsables</v>
          </cell>
          <cell r="C101">
            <v>0</v>
          </cell>
          <cell r="D101">
            <v>0</v>
          </cell>
          <cell r="E101">
            <v>0</v>
          </cell>
          <cell r="F101">
            <v>0</v>
          </cell>
          <cell r="G101">
            <v>0</v>
          </cell>
          <cell r="H101">
            <v>0</v>
          </cell>
          <cell r="I101">
            <v>0</v>
          </cell>
          <cell r="K101">
            <v>0</v>
          </cell>
          <cell r="M101">
            <v>0</v>
          </cell>
          <cell r="P101">
            <v>0</v>
          </cell>
          <cell r="R101">
            <v>0</v>
          </cell>
          <cell r="T101">
            <v>0</v>
          </cell>
          <cell r="W101">
            <v>0</v>
          </cell>
        </row>
        <row r="102">
          <cell r="A102" t="str">
            <v>Otros pasivos a largo plazo</v>
          </cell>
          <cell r="C102">
            <v>0</v>
          </cell>
          <cell r="D102">
            <v>759248</v>
          </cell>
          <cell r="E102">
            <v>0</v>
          </cell>
          <cell r="F102">
            <v>0</v>
          </cell>
          <cell r="G102">
            <v>0</v>
          </cell>
          <cell r="H102">
            <v>0</v>
          </cell>
          <cell r="I102">
            <v>0</v>
          </cell>
          <cell r="J102">
            <v>9354911</v>
          </cell>
          <cell r="K102">
            <v>0</v>
          </cell>
          <cell r="M102">
            <v>10114159</v>
          </cell>
          <cell r="N102">
            <v>0</v>
          </cell>
          <cell r="O102">
            <v>2545248</v>
          </cell>
          <cell r="P102">
            <v>12659407</v>
          </cell>
          <cell r="R102">
            <v>12474586</v>
          </cell>
          <cell r="T102">
            <v>184821</v>
          </cell>
          <cell r="W102">
            <v>17755327</v>
          </cell>
        </row>
        <row r="104">
          <cell r="A104" t="str">
            <v>Total Pasivo a Largo Plazo</v>
          </cell>
          <cell r="C104">
            <v>40804087</v>
          </cell>
          <cell r="D104">
            <v>84094657</v>
          </cell>
          <cell r="E104">
            <v>4380767</v>
          </cell>
          <cell r="F104">
            <v>233163035</v>
          </cell>
          <cell r="G104">
            <v>-118806</v>
          </cell>
          <cell r="H104">
            <v>-65682</v>
          </cell>
          <cell r="I104">
            <v>0</v>
          </cell>
          <cell r="J104">
            <v>191732737</v>
          </cell>
          <cell r="K104">
            <v>590657670</v>
          </cell>
          <cell r="L104">
            <v>5327064</v>
          </cell>
          <cell r="M104">
            <v>1149975529</v>
          </cell>
          <cell r="N104">
            <v>-95890012</v>
          </cell>
          <cell r="O104">
            <v>-4252447</v>
          </cell>
          <cell r="P104">
            <v>1049833070</v>
          </cell>
          <cell r="R104">
            <v>1056445943</v>
          </cell>
          <cell r="T104">
            <v>-6612873</v>
          </cell>
          <cell r="W104">
            <v>1008715449</v>
          </cell>
        </row>
        <row r="106">
          <cell r="A106" t="str">
            <v>Intéres minoritario</v>
          </cell>
          <cell r="D106">
            <v>0</v>
          </cell>
          <cell r="E106">
            <v>0</v>
          </cell>
          <cell r="G106">
            <v>0</v>
          </cell>
          <cell r="H106">
            <v>0</v>
          </cell>
          <cell r="M106">
            <v>0</v>
          </cell>
          <cell r="N106">
            <v>352296372</v>
          </cell>
          <cell r="O106">
            <v>0</v>
          </cell>
          <cell r="P106">
            <v>352296372</v>
          </cell>
          <cell r="R106">
            <v>428227299</v>
          </cell>
          <cell r="T106">
            <v>-75930927</v>
          </cell>
          <cell r="W106">
            <v>501042316</v>
          </cell>
        </row>
        <row r="108">
          <cell r="A108" t="str">
            <v>PATRIMONIO</v>
          </cell>
        </row>
        <row r="109">
          <cell r="A109" t="str">
            <v>Capital pagado</v>
          </cell>
          <cell r="C109">
            <v>176085837</v>
          </cell>
          <cell r="D109">
            <v>32113007</v>
          </cell>
          <cell r="E109">
            <v>128779975</v>
          </cell>
          <cell r="F109">
            <v>96711191</v>
          </cell>
          <cell r="G109">
            <v>5925118</v>
          </cell>
          <cell r="H109">
            <v>7853455</v>
          </cell>
          <cell r="I109">
            <v>423980571</v>
          </cell>
          <cell r="J109">
            <v>185982759</v>
          </cell>
          <cell r="K109">
            <v>196925668</v>
          </cell>
          <cell r="L109">
            <v>26832328</v>
          </cell>
          <cell r="M109">
            <v>1281189909</v>
          </cell>
          <cell r="N109">
            <v>-1105104072</v>
          </cell>
          <cell r="P109">
            <v>176085837</v>
          </cell>
          <cell r="R109">
            <v>176085837</v>
          </cell>
          <cell r="T109">
            <v>0</v>
          </cell>
          <cell r="W109">
            <v>202627479</v>
          </cell>
        </row>
        <row r="110">
          <cell r="A110" t="str">
            <v>Reserva de revalorización</v>
          </cell>
          <cell r="C110">
            <v>0</v>
          </cell>
          <cell r="D110">
            <v>0</v>
          </cell>
          <cell r="E110">
            <v>93573828</v>
          </cell>
          <cell r="F110">
            <v>0</v>
          </cell>
          <cell r="G110">
            <v>0</v>
          </cell>
          <cell r="H110">
            <v>0</v>
          </cell>
          <cell r="I110">
            <v>-14896058</v>
          </cell>
          <cell r="J110">
            <v>249673196</v>
          </cell>
          <cell r="K110">
            <v>0</v>
          </cell>
          <cell r="M110">
            <v>328350966</v>
          </cell>
          <cell r="N110">
            <v>-328350966</v>
          </cell>
          <cell r="P110">
            <v>0</v>
          </cell>
          <cell r="R110">
            <v>0</v>
          </cell>
          <cell r="T110">
            <v>0</v>
          </cell>
          <cell r="W110">
            <v>0</v>
          </cell>
        </row>
        <row r="111">
          <cell r="A111" t="str">
            <v>Sobreprecio en vtas de acciones propias</v>
          </cell>
          <cell r="C111">
            <v>653441372</v>
          </cell>
          <cell r="D111">
            <v>0</v>
          </cell>
          <cell r="E111">
            <v>0</v>
          </cell>
          <cell r="F111">
            <v>0</v>
          </cell>
          <cell r="G111">
            <v>0</v>
          </cell>
          <cell r="H111">
            <v>0</v>
          </cell>
          <cell r="K111">
            <v>297075</v>
          </cell>
          <cell r="M111">
            <v>653738447</v>
          </cell>
          <cell r="N111">
            <v>-297075</v>
          </cell>
          <cell r="P111">
            <v>653441372</v>
          </cell>
          <cell r="R111">
            <v>653441372</v>
          </cell>
          <cell r="T111">
            <v>0</v>
          </cell>
          <cell r="W111">
            <v>751935420</v>
          </cell>
        </row>
        <row r="112">
          <cell r="A112" t="str">
            <v>Otras reservas</v>
          </cell>
          <cell r="C112">
            <v>-104777120</v>
          </cell>
          <cell r="D112">
            <v>62505130</v>
          </cell>
          <cell r="E112">
            <v>29532813</v>
          </cell>
          <cell r="F112">
            <v>31556465</v>
          </cell>
          <cell r="G112">
            <v>-11610152</v>
          </cell>
          <cell r="H112">
            <v>-10168760</v>
          </cell>
          <cell r="I112">
            <v>-54106924</v>
          </cell>
          <cell r="J112">
            <v>-21283040</v>
          </cell>
          <cell r="K112">
            <v>269711240</v>
          </cell>
          <cell r="L112">
            <v>-13673360</v>
          </cell>
          <cell r="M112">
            <v>177686292</v>
          </cell>
          <cell r="N112">
            <v>-282463412</v>
          </cell>
          <cell r="O112">
            <v>0</v>
          </cell>
          <cell r="P112">
            <v>-104777120</v>
          </cell>
          <cell r="R112">
            <v>25671819</v>
          </cell>
          <cell r="T112">
            <v>-130448939</v>
          </cell>
          <cell r="W112">
            <v>29541365</v>
          </cell>
        </row>
        <row r="114">
          <cell r="A114" t="str">
            <v>Total Capital y Reservas</v>
          </cell>
          <cell r="C114">
            <v>724750089</v>
          </cell>
          <cell r="D114">
            <v>94618137</v>
          </cell>
          <cell r="E114">
            <v>251886616</v>
          </cell>
          <cell r="F114">
            <v>128267656</v>
          </cell>
          <cell r="G114">
            <v>-5685034</v>
          </cell>
          <cell r="H114">
            <v>-2315305</v>
          </cell>
          <cell r="I114">
            <v>354977589</v>
          </cell>
          <cell r="J114">
            <v>414372915</v>
          </cell>
          <cell r="K114">
            <v>466933983</v>
          </cell>
          <cell r="L114">
            <v>13158968</v>
          </cell>
          <cell r="M114">
            <v>2440965614</v>
          </cell>
          <cell r="N114">
            <v>-1716215525</v>
          </cell>
          <cell r="O114">
            <v>0</v>
          </cell>
          <cell r="P114">
            <v>724750089</v>
          </cell>
          <cell r="R114">
            <v>855199028</v>
          </cell>
          <cell r="T114">
            <v>-130448939</v>
          </cell>
          <cell r="W114">
            <v>984104264</v>
          </cell>
        </row>
        <row r="117">
          <cell r="A117" t="str">
            <v>UTILIDADES RETENIDAS</v>
          </cell>
        </row>
        <row r="118">
          <cell r="A118" t="str">
            <v>Reserva futuros dividendos</v>
          </cell>
          <cell r="C118">
            <v>0</v>
          </cell>
          <cell r="D118">
            <v>60934614</v>
          </cell>
          <cell r="E118">
            <v>0</v>
          </cell>
          <cell r="F118">
            <v>0</v>
          </cell>
          <cell r="G118">
            <v>0</v>
          </cell>
          <cell r="H118">
            <v>0</v>
          </cell>
          <cell r="K118">
            <v>0</v>
          </cell>
          <cell r="M118">
            <v>60934614</v>
          </cell>
          <cell r="N118">
            <v>-60934614</v>
          </cell>
          <cell r="P118">
            <v>0</v>
          </cell>
          <cell r="R118">
            <v>0</v>
          </cell>
          <cell r="T118">
            <v>0</v>
          </cell>
          <cell r="W118">
            <v>0</v>
          </cell>
        </row>
        <row r="119">
          <cell r="A119" t="str">
            <v>Utilidades acumuladas</v>
          </cell>
          <cell r="C119">
            <v>207848039</v>
          </cell>
          <cell r="D119">
            <v>-561041</v>
          </cell>
          <cell r="E119">
            <v>0</v>
          </cell>
          <cell r="F119">
            <v>0</v>
          </cell>
          <cell r="G119">
            <v>515926</v>
          </cell>
          <cell r="H119">
            <v>3853684</v>
          </cell>
          <cell r="K119">
            <v>0</v>
          </cell>
          <cell r="L119">
            <v>41495629</v>
          </cell>
          <cell r="M119">
            <v>253152237</v>
          </cell>
          <cell r="N119">
            <v>-45304198</v>
          </cell>
          <cell r="O119">
            <v>0</v>
          </cell>
          <cell r="P119">
            <v>207848039</v>
          </cell>
          <cell r="R119">
            <v>83107109</v>
          </cell>
          <cell r="T119">
            <v>124740930</v>
          </cell>
          <cell r="W119">
            <v>35461948</v>
          </cell>
        </row>
        <row r="120">
          <cell r="A120" t="str">
            <v>Perdidas acumuladas</v>
          </cell>
          <cell r="C120">
            <v>0</v>
          </cell>
          <cell r="D120">
            <v>0</v>
          </cell>
          <cell r="E120">
            <v>-69731243</v>
          </cell>
          <cell r="F120">
            <v>-9150793</v>
          </cell>
          <cell r="G120">
            <v>0</v>
          </cell>
          <cell r="H120">
            <v>0</v>
          </cell>
          <cell r="I120">
            <v>-82526377</v>
          </cell>
          <cell r="J120">
            <v>-176178057</v>
          </cell>
          <cell r="K120">
            <v>-73382776</v>
          </cell>
          <cell r="M120">
            <v>-410969246</v>
          </cell>
          <cell r="N120">
            <v>410969246</v>
          </cell>
          <cell r="P120">
            <v>0</v>
          </cell>
          <cell r="R120">
            <v>0</v>
          </cell>
          <cell r="T120">
            <v>0</v>
          </cell>
          <cell r="W120">
            <v>0</v>
          </cell>
        </row>
        <row r="121">
          <cell r="A121" t="str">
            <v>Utilidad (pérdida) del ejercicio</v>
          </cell>
          <cell r="C121">
            <v>109050767</v>
          </cell>
          <cell r="D121">
            <v>46212758</v>
          </cell>
          <cell r="E121">
            <v>62023300</v>
          </cell>
          <cell r="F121">
            <v>-21129750</v>
          </cell>
          <cell r="G121">
            <v>527931</v>
          </cell>
          <cell r="H121">
            <v>1233106</v>
          </cell>
          <cell r="I121">
            <v>26183958</v>
          </cell>
          <cell r="J121">
            <v>43167351</v>
          </cell>
          <cell r="K121">
            <v>6224958</v>
          </cell>
          <cell r="L121">
            <v>2588340</v>
          </cell>
          <cell r="M121">
            <v>276082719</v>
          </cell>
          <cell r="N121">
            <v>-167031952</v>
          </cell>
          <cell r="P121">
            <v>109050767</v>
          </cell>
          <cell r="R121">
            <v>109050767</v>
          </cell>
          <cell r="T121">
            <v>0</v>
          </cell>
          <cell r="W121">
            <v>99049397</v>
          </cell>
        </row>
        <row r="122">
          <cell r="A122" t="str">
            <v>Menos: Dividendos provisorios</v>
          </cell>
          <cell r="C122">
            <v>-99209913</v>
          </cell>
          <cell r="D122">
            <v>-22793338</v>
          </cell>
          <cell r="E122">
            <v>-32105057</v>
          </cell>
          <cell r="F122">
            <v>0</v>
          </cell>
          <cell r="G122">
            <v>0</v>
          </cell>
          <cell r="H122">
            <v>0</v>
          </cell>
          <cell r="I122">
            <v>0</v>
          </cell>
          <cell r="K122">
            <v>-11089279</v>
          </cell>
          <cell r="L122">
            <v>-2133420</v>
          </cell>
          <cell r="M122">
            <v>-167331007</v>
          </cell>
          <cell r="N122">
            <v>68121094</v>
          </cell>
          <cell r="P122">
            <v>-99209913</v>
          </cell>
          <cell r="R122">
            <v>-99209913</v>
          </cell>
          <cell r="T122">
            <v>0</v>
          </cell>
          <cell r="W122">
            <v>-38877397</v>
          </cell>
        </row>
        <row r="123">
          <cell r="A123" t="str">
            <v>Deficit en periodo de desarrollo filial</v>
          </cell>
          <cell r="C123">
            <v>0</v>
          </cell>
          <cell r="D123">
            <v>0</v>
          </cell>
          <cell r="E123">
            <v>0</v>
          </cell>
          <cell r="F123">
            <v>0</v>
          </cell>
          <cell r="G123">
            <v>0</v>
          </cell>
          <cell r="H123">
            <v>0</v>
          </cell>
          <cell r="K123">
            <v>0</v>
          </cell>
          <cell r="M123">
            <v>0</v>
          </cell>
          <cell r="N123">
            <v>0</v>
          </cell>
          <cell r="P123">
            <v>0</v>
          </cell>
          <cell r="R123">
            <v>0</v>
          </cell>
          <cell r="T123">
            <v>0</v>
          </cell>
          <cell r="W123">
            <v>0</v>
          </cell>
        </row>
        <row r="125">
          <cell r="A125" t="str">
            <v>Total utilidades retenidas</v>
          </cell>
          <cell r="C125">
            <v>217688893</v>
          </cell>
          <cell r="D125">
            <v>83792993</v>
          </cell>
          <cell r="E125">
            <v>-39813000</v>
          </cell>
          <cell r="F125">
            <v>-30280543</v>
          </cell>
          <cell r="G125">
            <v>1043857</v>
          </cell>
          <cell r="H125">
            <v>5086790</v>
          </cell>
          <cell r="I125">
            <v>-56342419</v>
          </cell>
          <cell r="J125">
            <v>-133010706</v>
          </cell>
          <cell r="K125">
            <v>-78247097</v>
          </cell>
          <cell r="L125">
            <v>41950549</v>
          </cell>
          <cell r="M125">
            <v>11869317</v>
          </cell>
          <cell r="N125">
            <v>205819576</v>
          </cell>
          <cell r="O125">
            <v>0</v>
          </cell>
          <cell r="P125">
            <v>217688893</v>
          </cell>
          <cell r="R125">
            <v>92947963</v>
          </cell>
          <cell r="T125">
            <v>124740930</v>
          </cell>
          <cell r="W125">
            <v>95633948</v>
          </cell>
        </row>
        <row r="127">
          <cell r="A127" t="str">
            <v>    Total Patrimonio</v>
          </cell>
          <cell r="C127">
            <v>942438982</v>
          </cell>
          <cell r="D127">
            <v>178411130</v>
          </cell>
          <cell r="E127">
            <v>212073616</v>
          </cell>
          <cell r="F127">
            <v>97987113</v>
          </cell>
          <cell r="G127">
            <v>-4641177</v>
          </cell>
          <cell r="H127">
            <v>2771485</v>
          </cell>
          <cell r="I127">
            <v>298635170</v>
          </cell>
          <cell r="J127">
            <v>281362209</v>
          </cell>
          <cell r="K127">
            <v>388686886</v>
          </cell>
          <cell r="L127">
            <v>55109517</v>
          </cell>
          <cell r="M127">
            <v>2452834931</v>
          </cell>
          <cell r="N127">
            <v>-1510395949</v>
          </cell>
          <cell r="O127">
            <v>0</v>
          </cell>
          <cell r="P127">
            <v>942438982</v>
          </cell>
          <cell r="R127">
            <v>948146991</v>
          </cell>
          <cell r="T127">
            <v>-5708009</v>
          </cell>
          <cell r="W127">
            <v>1079738212</v>
          </cell>
        </row>
        <row r="129">
          <cell r="A129" t="str">
            <v>    TOTAL PASIVOS Y PATRIMONIO</v>
          </cell>
          <cell r="C129">
            <v>985427737</v>
          </cell>
          <cell r="D129">
            <v>307729238</v>
          </cell>
          <cell r="E129">
            <v>238640025</v>
          </cell>
          <cell r="F129">
            <v>400521457</v>
          </cell>
          <cell r="G129">
            <v>15151763</v>
          </cell>
          <cell r="H129">
            <v>21568885</v>
          </cell>
          <cell r="I129">
            <v>300056507</v>
          </cell>
          <cell r="J129">
            <v>693865136</v>
          </cell>
          <cell r="K129">
            <v>1267309503</v>
          </cell>
          <cell r="L129">
            <v>208535483</v>
          </cell>
          <cell r="M129">
            <v>4438805734</v>
          </cell>
          <cell r="N129">
            <v>-1351568309</v>
          </cell>
          <cell r="O129">
            <v>-7152265</v>
          </cell>
          <cell r="P129">
            <v>3080085160</v>
          </cell>
          <cell r="R129">
            <v>3168330238</v>
          </cell>
          <cell r="T129">
            <v>-88245078</v>
          </cell>
          <cell r="W129">
            <v>3270898062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VPP 12"/>
      <sheetName val="Datos"/>
      <sheetName val="DICIEMBRE"/>
      <sheetName val="Patrimonios"/>
      <sheetName val="AD Invers"/>
      <sheetName val="AD Pat Neg"/>
      <sheetName val="Reserva  Dif T-C"/>
      <sheetName val="Ajuste Reserva Betania"/>
      <sheetName val="Dividendos"/>
      <sheetName val="Inver EERR"/>
      <sheetName val="Aumento_Dism"/>
      <sheetName val="EMPRESAS"/>
      <sheetName val="Balance General"/>
      <sheetName val="EERR ISAPRES ABIERTAS"/>
      <sheetName val="Bce.EP"/>
      <sheetName val="LBO"/>
      <sheetName val="Balance"/>
      <sheetName val="Inicio Análisis Cuentas"/>
      <sheetName val="CMRESU99"/>
      <sheetName val="SerieA1"/>
      <sheetName val="FCaja"/>
      <sheetName val="Precios"/>
      <sheetName val="ANIM"/>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troduccion"/>
      <sheetName val="HOJADECONSOLIDACION"/>
      <sheetName val="Detalle Otros cargos-abonos"/>
      <sheetName val="Detalle Otros Flujo"/>
      <sheetName val="Flujo efec. y efec. equiv."/>
      <sheetName val="Detalle Saldos Flujo"/>
      <sheetName val="Flujo  EERR"/>
      <sheetName val="Saldos Iniciales"/>
      <sheetName val="dividendos"/>
      <sheetName val="Prestamos"/>
      <sheetName val="Analisis mensual"/>
      <sheetName val="Analisis anual"/>
      <sheetName val="AD Inver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validador"/>
      <sheetName val="Activo"/>
      <sheetName val="Pasivo"/>
      <sheetName val="E°Resultado"/>
      <sheetName val="Presentacion Flujo"/>
      <sheetName val="Reclasificaciones"/>
      <sheetName val="Porcentajes"/>
      <sheetName val="tipos de cambio"/>
      <sheetName val="Deposito a Plazo"/>
      <sheetName val="Deudores Varios"/>
      <sheetName val="Existencias"/>
      <sheetName val="Trans.EE.RR."/>
      <sheetName val="Efectos result"/>
      <sheetName val="FUT"/>
      <sheetName val="Impto."/>
      <sheetName val="Diferido Bt60 (a)"/>
      <sheetName val="Diferido Bt60 (e)"/>
      <sheetName val="Otros activos circ."/>
      <sheetName val="Pactos con retroc."/>
      <sheetName val="Activo fijo"/>
      <sheetName val="Inv. E-R"/>
      <sheetName val="San Isidro"/>
      <sheetName val="Pasivos asoc. CP"/>
      <sheetName val="Inversiones"/>
      <sheetName val="Inv Otras soc"/>
      <sheetName val="M Y M Valor"/>
      <sheetName val="Otros Act. LP"/>
      <sheetName val="Otros Pasivos CP"/>
      <sheetName val="Oblig. Bcos. CP"/>
      <sheetName val="Oblig. Bcos. LPpCP"/>
      <sheetName val="Oblig. Bcos. LP"/>
      <sheetName val="Pagarés"/>
      <sheetName val="Bono SVS"/>
      <sheetName val="Bonos series (b)"/>
      <sheetName val="Bonos series"/>
      <sheetName val="Prov. y Cast."/>
      <sheetName val="Indem al Personal"/>
      <sheetName val="Int. Minoritario"/>
      <sheetName val="Int. Minor. Resultado"/>
      <sheetName val="Patrimonio"/>
      <sheetName val="Acciones"/>
      <sheetName val="Dividendos"/>
      <sheetName val="Capital"/>
      <sheetName val="Deficit"/>
      <sheetName val="Reservas patrimonio"/>
      <sheetName val="Otros. Ig. F.Explot."/>
      <sheetName val="OtrosEg. F.Explot."/>
      <sheetName val="Corrección monetaria"/>
      <sheetName val="Diferencias de Cambio"/>
      <sheetName val="GastosBonos"/>
      <sheetName val="Derivados"/>
      <sheetName val="Garantías"/>
      <sheetName val="Garantías Ind"/>
      <sheetName val="Moneda Ext.Activo"/>
      <sheetName val="Moneda Ext.PasivoCP"/>
      <sheetName val="Moneda Ext.PasivoLP"/>
      <sheetName val="Item ext"/>
      <sheetName val="Otros Flujo"/>
      <sheetName val="introduccion"/>
      <sheetName val="Dólar Observado"/>
      <sheetName val="General Data"/>
      <sheetName val="Feuil1"/>
      <sheetName val="Liabilities"/>
      <sheetName val="2.1 Capital expenditure"/>
      <sheetName val="1. P-L"/>
      <sheetName val="P-L"/>
      <sheetName val="Parámetros"/>
      <sheetName val="BALANCE "/>
      <sheetName val="FCaja"/>
      <sheetName val="Proy."/>
      <sheetName val="RLI"/>
      <sheetName val="Asiento Agosto 2007"/>
      <sheetName val="Proyecciones"/>
      <sheetName val="Total Gral2003"/>
      <sheetName val="Por Suc 2003"/>
      <sheetName val="Por Suc 2003 (ind)"/>
      <sheetName val="Por Suc 2003 (col)"/>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troduccion"/>
      <sheetName val="Balance General"/>
      <sheetName val="Estado de Resultado"/>
      <sheetName val="Estado de Resultado (FECU)"/>
      <sheetName val="Inversiones"/>
      <sheetName val="Interes Minoritario"/>
      <sheetName val="Ctas. X C y P relac"/>
      <sheetName val="Impuesto"/>
      <sheetName val="Participaciones"/>
      <sheetName val="Efectos en EERR"/>
      <sheetName val="Participaciones1"/>
      <sheetName val="Cuadratura"/>
      <sheetName val="Asientos Balance"/>
      <sheetName val="Asientos Resultados"/>
      <sheetName val="Análisis Mes"/>
      <sheetName val="Análisis Año"/>
      <sheetName val="Activos Regulados"/>
      <sheetName val="Activos pasivos"/>
      <sheetName val="Estado de Resultado2"/>
      <sheetName val="Consolidado Ch$ 05-2005 Endesa"/>
      <sheetName val="#¡REF"/>
      <sheetName val="Proyecciones"/>
      <sheetName val="graficos"/>
      <sheetName val="Resultado"/>
      <sheetName val="bond curves-n.u."/>
      <sheetName val="Dólar Observado"/>
      <sheetName val="Axe_Doc"/>
      <sheetName val="Impuestos Diferidos "/>
      <sheetName val="Dic02"/>
      <sheetName val="Deposito a Plazo"/>
      <sheetName val="Resum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sheetPr>
  <dimension ref="A3:S27"/>
  <sheetViews>
    <sheetView zoomScalePageLayoutView="0" workbookViewId="0" topLeftCell="A1">
      <selection activeCell="B3" sqref="B3:H7"/>
    </sheetView>
  </sheetViews>
  <sheetFormatPr defaultColWidth="4.00390625" defaultRowHeight="15"/>
  <cols>
    <col min="1" max="1" width="3.421875" style="99" customWidth="1"/>
    <col min="2" max="2" width="30.28125" style="99" customWidth="1"/>
    <col min="3" max="3" width="22.7109375" style="99" customWidth="1"/>
    <col min="4" max="5" width="12.00390625" style="99" customWidth="1"/>
    <col min="6" max="6" width="1.1484375" style="126" customWidth="1"/>
    <col min="7" max="8" width="12.00390625" style="99" customWidth="1"/>
    <col min="9" max="9" width="1.28515625" style="99" customWidth="1"/>
    <col min="10" max="10" width="1.1484375" style="99" customWidth="1"/>
    <col min="11" max="11" width="10.421875" style="99" customWidth="1"/>
    <col min="12" max="12" width="11.421875" style="99" bestFit="1" customWidth="1"/>
    <col min="13" max="13" width="11.8515625" style="99" customWidth="1"/>
    <col min="14" max="14" width="8.7109375" style="99" customWidth="1"/>
    <col min="15" max="15" width="11.8515625" style="99" bestFit="1" customWidth="1"/>
    <col min="16" max="16" width="4.00390625" style="99" customWidth="1"/>
    <col min="17" max="17" width="8.00390625" style="99" customWidth="1"/>
    <col min="18" max="18" width="4.00390625" style="99" customWidth="1"/>
    <col min="19" max="19" width="11.57421875" style="99" customWidth="1"/>
    <col min="20" max="16384" width="4.00390625" style="99" customWidth="1"/>
  </cols>
  <sheetData>
    <row r="3" spans="2:15" ht="12.75" customHeight="1">
      <c r="B3" s="341" t="s">
        <v>89</v>
      </c>
      <c r="C3" s="342" t="s">
        <v>90</v>
      </c>
      <c r="D3" s="341" t="s">
        <v>91</v>
      </c>
      <c r="E3" s="341"/>
      <c r="F3" s="282"/>
      <c r="G3" s="341" t="s">
        <v>92</v>
      </c>
      <c r="H3" s="341"/>
      <c r="I3" s="110"/>
      <c r="J3" s="110"/>
      <c r="K3" s="110"/>
      <c r="L3" s="110"/>
      <c r="N3" s="110"/>
      <c r="O3" s="110"/>
    </row>
    <row r="4" spans="2:15" ht="11.25">
      <c r="B4" s="341"/>
      <c r="C4" s="342"/>
      <c r="D4" s="343" t="s">
        <v>80</v>
      </c>
      <c r="E4" s="343"/>
      <c r="F4" s="282"/>
      <c r="G4" s="343" t="s">
        <v>1</v>
      </c>
      <c r="H4" s="343"/>
      <c r="I4" s="110"/>
      <c r="J4" s="110"/>
      <c r="K4" s="110"/>
      <c r="L4" s="110"/>
      <c r="N4" s="110"/>
      <c r="O4" s="110"/>
    </row>
    <row r="5" spans="2:15" ht="18.75" customHeight="1">
      <c r="B5" s="341"/>
      <c r="C5" s="342"/>
      <c r="D5" s="221" t="s">
        <v>242</v>
      </c>
      <c r="E5" s="221" t="s">
        <v>243</v>
      </c>
      <c r="F5" s="221"/>
      <c r="G5" s="221" t="s">
        <v>242</v>
      </c>
      <c r="H5" s="221" t="s">
        <v>243</v>
      </c>
      <c r="I5" s="110"/>
      <c r="J5" s="110"/>
      <c r="K5" s="110"/>
      <c r="L5" s="110"/>
      <c r="N5" s="110"/>
      <c r="O5" s="110"/>
    </row>
    <row r="6" spans="2:16" s="111" customFormat="1" ht="17.25" customHeight="1">
      <c r="B6" s="112" t="s">
        <v>81</v>
      </c>
      <c r="C6" s="113" t="s">
        <v>248</v>
      </c>
      <c r="D6" s="114">
        <v>5646</v>
      </c>
      <c r="E6" s="114">
        <v>5794</v>
      </c>
      <c r="F6" s="114"/>
      <c r="G6" s="115">
        <v>0.319</v>
      </c>
      <c r="H6" s="115">
        <v>0.343</v>
      </c>
      <c r="I6" s="110"/>
      <c r="J6" s="116"/>
      <c r="K6" s="117"/>
      <c r="L6" s="118"/>
      <c r="N6" s="110"/>
      <c r="O6" s="110"/>
      <c r="P6" s="119"/>
    </row>
    <row r="7" spans="2:16" s="111" customFormat="1" ht="17.25" customHeight="1">
      <c r="B7" s="282" t="s">
        <v>79</v>
      </c>
      <c r="C7" s="282"/>
      <c r="D7" s="223">
        <f>SUM(D6:D6)</f>
        <v>5646</v>
      </c>
      <c r="E7" s="223">
        <f>SUM(E6:E6)</f>
        <v>5794</v>
      </c>
      <c r="F7" s="223"/>
      <c r="G7" s="340">
        <v>0.319</v>
      </c>
      <c r="H7" s="340">
        <f>+H6</f>
        <v>0.343</v>
      </c>
      <c r="I7" s="110"/>
      <c r="J7" s="116"/>
      <c r="K7" s="117"/>
      <c r="L7" s="118"/>
      <c r="M7" s="120"/>
      <c r="N7" s="110"/>
      <c r="O7" s="110"/>
      <c r="P7" s="119"/>
    </row>
    <row r="8" spans="9:12" ht="6" customHeight="1">
      <c r="I8" s="110"/>
      <c r="J8" s="110"/>
      <c r="K8" s="110"/>
      <c r="L8" s="110"/>
    </row>
    <row r="9" spans="2:11" ht="27.75" customHeight="1">
      <c r="B9" s="344" t="s">
        <v>249</v>
      </c>
      <c r="C9" s="344"/>
      <c r="D9" s="344"/>
      <c r="E9" s="344"/>
      <c r="F9" s="344"/>
      <c r="G9" s="344"/>
      <c r="H9" s="344"/>
      <c r="K9" s="122"/>
    </row>
    <row r="10" ht="14.25" customHeight="1">
      <c r="B10" s="121"/>
    </row>
    <row r="11" spans="2:15" ht="14.25" customHeight="1">
      <c r="B11" s="121"/>
      <c r="D11" s="123"/>
      <c r="E11" s="123"/>
      <c r="F11" s="138"/>
      <c r="G11" s="123"/>
      <c r="H11" s="107"/>
      <c r="O11" s="124"/>
    </row>
    <row r="12" spans="2:15" ht="14.25" customHeight="1">
      <c r="B12" s="341" t="s">
        <v>89</v>
      </c>
      <c r="C12" s="342" t="s">
        <v>90</v>
      </c>
      <c r="D12" s="341" t="s">
        <v>91</v>
      </c>
      <c r="E12" s="341"/>
      <c r="F12" s="220"/>
      <c r="G12" s="341" t="s">
        <v>92</v>
      </c>
      <c r="H12" s="341"/>
      <c r="M12" s="124"/>
      <c r="O12" s="125"/>
    </row>
    <row r="13" spans="2:17" ht="15" customHeight="1">
      <c r="B13" s="341"/>
      <c r="C13" s="342"/>
      <c r="D13" s="343" t="s">
        <v>80</v>
      </c>
      <c r="E13" s="343"/>
      <c r="F13" s="220"/>
      <c r="G13" s="343" t="s">
        <v>1</v>
      </c>
      <c r="H13" s="343"/>
      <c r="O13" s="106"/>
      <c r="P13" s="106"/>
      <c r="Q13" s="106"/>
    </row>
    <row r="14" spans="2:17" ht="14.25" customHeight="1">
      <c r="B14" s="341"/>
      <c r="C14" s="342"/>
      <c r="D14" s="221" t="s">
        <v>237</v>
      </c>
      <c r="E14" s="222" t="s">
        <v>238</v>
      </c>
      <c r="F14" s="221"/>
      <c r="G14" s="221" t="s">
        <v>237</v>
      </c>
      <c r="H14" s="222" t="s">
        <v>238</v>
      </c>
      <c r="I14" s="110"/>
      <c r="J14" s="110"/>
      <c r="K14" s="110"/>
      <c r="L14" s="110"/>
      <c r="O14" s="106"/>
      <c r="P14" s="106"/>
      <c r="Q14" s="106"/>
    </row>
    <row r="15" spans="1:17" ht="23.25" customHeight="1">
      <c r="A15" s="128"/>
      <c r="B15" s="112" t="s">
        <v>81</v>
      </c>
      <c r="C15" s="113" t="s">
        <v>83</v>
      </c>
      <c r="D15" s="189">
        <v>23356</v>
      </c>
      <c r="E15" s="189">
        <v>23689</v>
      </c>
      <c r="F15" s="189"/>
      <c r="G15" s="190">
        <v>0.342</v>
      </c>
      <c r="H15" s="190">
        <v>0.351</v>
      </c>
      <c r="I15" s="110"/>
      <c r="J15" s="110"/>
      <c r="K15" s="110"/>
      <c r="L15" s="110"/>
      <c r="O15" s="106"/>
      <c r="P15" s="106"/>
      <c r="Q15" s="106"/>
    </row>
    <row r="16" spans="2:17" ht="15.75" customHeight="1">
      <c r="B16" s="220" t="s">
        <v>79</v>
      </c>
      <c r="C16" s="220"/>
      <c r="D16" s="223">
        <v>23356</v>
      </c>
      <c r="E16" s="223">
        <v>23689</v>
      </c>
      <c r="F16" s="223"/>
      <c r="G16" s="224"/>
      <c r="H16" s="224"/>
      <c r="I16" s="110"/>
      <c r="J16" s="110"/>
      <c r="K16" s="110"/>
      <c r="L16" s="110"/>
      <c r="O16" s="106"/>
      <c r="P16" s="106"/>
      <c r="Q16" s="106"/>
    </row>
    <row r="17" spans="15:17" ht="11.25">
      <c r="O17" s="106"/>
      <c r="P17" s="106"/>
      <c r="Q17" s="106"/>
    </row>
    <row r="18" spans="2:17" ht="11.25">
      <c r="B18" s="121" t="s">
        <v>236</v>
      </c>
      <c r="O18" s="106"/>
      <c r="P18" s="106"/>
      <c r="Q18" s="106"/>
    </row>
    <row r="19" spans="2:17" ht="11.25">
      <c r="B19" s="121"/>
      <c r="O19" s="106"/>
      <c r="P19" s="106"/>
      <c r="Q19" s="106"/>
    </row>
    <row r="20" spans="3:17" ht="11.25">
      <c r="C20" s="126"/>
      <c r="D20" s="130"/>
      <c r="E20" s="130"/>
      <c r="F20" s="130"/>
      <c r="G20" s="129"/>
      <c r="H20" s="129"/>
      <c r="O20" s="106"/>
      <c r="P20" s="106"/>
      <c r="Q20" s="106"/>
    </row>
    <row r="21" spans="3:19" ht="11.25">
      <c r="C21" s="126"/>
      <c r="D21" s="130"/>
      <c r="E21" s="130"/>
      <c r="F21" s="130"/>
      <c r="G21" s="129"/>
      <c r="H21" s="129"/>
      <c r="O21" s="131"/>
      <c r="P21" s="106"/>
      <c r="Q21" s="106"/>
      <c r="S21" s="132"/>
    </row>
    <row r="22" spans="3:8" ht="11.25">
      <c r="C22" s="126"/>
      <c r="D22" s="130"/>
      <c r="E22" s="130"/>
      <c r="F22" s="130"/>
      <c r="G22" s="129"/>
      <c r="H22" s="129"/>
    </row>
    <row r="23" spans="3:17" ht="11.25">
      <c r="C23" s="126"/>
      <c r="D23" s="130"/>
      <c r="E23" s="130"/>
      <c r="F23" s="130"/>
      <c r="G23" s="133"/>
      <c r="H23" s="133"/>
      <c r="O23" s="134"/>
      <c r="Q23" s="134"/>
    </row>
    <row r="24" spans="3:8" ht="11.25">
      <c r="C24" s="126"/>
      <c r="D24" s="130"/>
      <c r="E24" s="130"/>
      <c r="F24" s="130"/>
      <c r="G24" s="133"/>
      <c r="H24" s="135"/>
    </row>
    <row r="25" spans="3:8" ht="11.25">
      <c r="C25" s="126"/>
      <c r="D25" s="126"/>
      <c r="E25" s="127"/>
      <c r="F25" s="127"/>
      <c r="G25" s="127"/>
      <c r="H25" s="126"/>
    </row>
    <row r="26" spans="3:17" ht="11.25">
      <c r="C26" s="126"/>
      <c r="D26" s="136"/>
      <c r="E26" s="137"/>
      <c r="F26" s="137"/>
      <c r="G26" s="126"/>
      <c r="H26" s="126"/>
      <c r="Q26" s="134"/>
    </row>
    <row r="27" spans="3:8" ht="11.25">
      <c r="C27" s="126"/>
      <c r="D27" s="126"/>
      <c r="E27" s="126"/>
      <c r="G27" s="126"/>
      <c r="H27" s="126"/>
    </row>
  </sheetData>
  <sheetProtection/>
  <mergeCells count="13">
    <mergeCell ref="B9:H9"/>
    <mergeCell ref="C3:C5"/>
    <mergeCell ref="B3:B5"/>
    <mergeCell ref="D3:E3"/>
    <mergeCell ref="G3:H3"/>
    <mergeCell ref="D4:E4"/>
    <mergeCell ref="G4:H4"/>
    <mergeCell ref="B12:B14"/>
    <mergeCell ref="C12:C14"/>
    <mergeCell ref="D12:E12"/>
    <mergeCell ref="G12:H12"/>
    <mergeCell ref="D13:E13"/>
    <mergeCell ref="G13:H13"/>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0070C0"/>
  </sheetPr>
  <dimension ref="B3:J63"/>
  <sheetViews>
    <sheetView showGridLines="0" tabSelected="1" zoomScalePageLayoutView="0" workbookViewId="0" topLeftCell="A1">
      <selection activeCell="B24" sqref="B24"/>
    </sheetView>
  </sheetViews>
  <sheetFormatPr defaultColWidth="9.140625" defaultRowHeight="15"/>
  <cols>
    <col min="1" max="1" width="3.140625" style="7" customWidth="1"/>
    <col min="2" max="2" width="62.8515625" style="7" customWidth="1"/>
    <col min="3" max="3" width="2.28125" style="7" customWidth="1"/>
    <col min="4" max="4" width="11.28125" style="7" customWidth="1"/>
    <col min="5" max="5" width="1.57421875" style="7" customWidth="1"/>
    <col min="6" max="6" width="9.140625" style="7" customWidth="1"/>
    <col min="7" max="7" width="1.1484375" style="7" customWidth="1"/>
    <col min="8" max="8" width="9.140625" style="7" customWidth="1"/>
    <col min="9" max="9" width="1.28515625" style="7" customWidth="1"/>
    <col min="10" max="10" width="10.00390625" style="7" customWidth="1"/>
    <col min="11" max="16384" width="9.140625" style="7" customWidth="1"/>
  </cols>
  <sheetData>
    <row r="3" spans="2:10" ht="11.25">
      <c r="B3" s="357" t="s">
        <v>169</v>
      </c>
      <c r="C3" s="357"/>
      <c r="D3" s="357"/>
      <c r="E3" s="357"/>
      <c r="F3" s="357"/>
      <c r="G3" s="357"/>
      <c r="H3" s="357"/>
      <c r="I3" s="357"/>
      <c r="J3" s="357"/>
    </row>
    <row r="4" spans="2:10" ht="11.25">
      <c r="B4" s="357" t="s">
        <v>247</v>
      </c>
      <c r="C4" s="357"/>
      <c r="D4" s="357"/>
      <c r="E4" s="357"/>
      <c r="F4" s="357"/>
      <c r="G4" s="357"/>
      <c r="H4" s="357"/>
      <c r="I4" s="357"/>
      <c r="J4" s="357"/>
    </row>
    <row r="5" spans="2:10" ht="11.25">
      <c r="B5" s="357" t="s">
        <v>100</v>
      </c>
      <c r="C5" s="357"/>
      <c r="D5" s="357"/>
      <c r="E5" s="357"/>
      <c r="F5" s="357"/>
      <c r="G5" s="357"/>
      <c r="H5" s="357"/>
      <c r="I5" s="357"/>
      <c r="J5" s="357"/>
    </row>
    <row r="6" ht="5.25" customHeight="1">
      <c r="D6" s="18"/>
    </row>
    <row r="7" spans="4:10" ht="12.75">
      <c r="D7" s="238">
        <v>43190</v>
      </c>
      <c r="F7" s="238">
        <v>42795</v>
      </c>
      <c r="H7" s="243" t="s">
        <v>114</v>
      </c>
      <c r="J7" s="244" t="s">
        <v>149</v>
      </c>
    </row>
    <row r="8" ht="11.25">
      <c r="B8" s="165" t="s">
        <v>170</v>
      </c>
    </row>
    <row r="9" spans="2:10" ht="12.75">
      <c r="B9" s="166" t="s">
        <v>171</v>
      </c>
      <c r="D9" s="194">
        <v>1742</v>
      </c>
      <c r="E9" s="166"/>
      <c r="F9" s="194">
        <v>1159</v>
      </c>
      <c r="G9" s="166"/>
      <c r="H9" s="194">
        <v>583</v>
      </c>
      <c r="I9" s="166"/>
      <c r="J9" s="63">
        <v>0.503</v>
      </c>
    </row>
    <row r="10" spans="2:10" ht="12.75">
      <c r="B10" s="166" t="s">
        <v>172</v>
      </c>
      <c r="D10" s="194">
        <v>3074</v>
      </c>
      <c r="E10" s="166"/>
      <c r="F10" s="194">
        <v>2904</v>
      </c>
      <c r="G10" s="166"/>
      <c r="H10" s="194">
        <v>170</v>
      </c>
      <c r="I10" s="166"/>
      <c r="J10" s="63">
        <v>0.0585</v>
      </c>
    </row>
    <row r="11" spans="2:10" ht="12.75">
      <c r="B11" s="166" t="s">
        <v>173</v>
      </c>
      <c r="D11" s="194">
        <v>2383</v>
      </c>
      <c r="E11" s="166"/>
      <c r="F11" s="194">
        <v>2286</v>
      </c>
      <c r="G11" s="166"/>
      <c r="H11" s="194">
        <v>97</v>
      </c>
      <c r="I11" s="166"/>
      <c r="J11" s="63">
        <v>0.0424</v>
      </c>
    </row>
    <row r="12" spans="2:10" ht="12.75">
      <c r="B12" s="166" t="s">
        <v>174</v>
      </c>
      <c r="D12" s="194">
        <v>-1345</v>
      </c>
      <c r="E12" s="166"/>
      <c r="F12" s="194">
        <v>-1356</v>
      </c>
      <c r="G12" s="166"/>
      <c r="H12" s="194">
        <v>11</v>
      </c>
      <c r="I12" s="166"/>
      <c r="J12" s="63">
        <v>-0.0081</v>
      </c>
    </row>
    <row r="13" spans="2:10" ht="12.75">
      <c r="B13" s="273" t="s">
        <v>175</v>
      </c>
      <c r="C13" s="274"/>
      <c r="D13" s="275">
        <v>5854</v>
      </c>
      <c r="E13" s="193"/>
      <c r="F13" s="275">
        <v>4993</v>
      </c>
      <c r="G13" s="166"/>
      <c r="H13" s="275">
        <v>861</v>
      </c>
      <c r="I13" s="166"/>
      <c r="J13" s="256">
        <v>0.1724</v>
      </c>
    </row>
    <row r="14" spans="2:10" ht="12.75">
      <c r="B14" s="165" t="s">
        <v>176</v>
      </c>
      <c r="D14" s="184"/>
      <c r="E14" s="183"/>
      <c r="F14" s="184"/>
      <c r="G14" s="183"/>
      <c r="H14" s="184"/>
      <c r="I14" s="183"/>
      <c r="J14" s="158"/>
    </row>
    <row r="15" spans="2:10" ht="12.75">
      <c r="B15" s="166" t="s">
        <v>171</v>
      </c>
      <c r="D15" s="194">
        <v>-11807</v>
      </c>
      <c r="E15" s="166"/>
      <c r="F15" s="194">
        <v>-12618</v>
      </c>
      <c r="G15" s="166"/>
      <c r="H15" s="194">
        <v>811</v>
      </c>
      <c r="I15" s="166"/>
      <c r="J15" s="63">
        <v>-0.0643</v>
      </c>
    </row>
    <row r="16" spans="2:10" ht="12.75">
      <c r="B16" s="166" t="s">
        <v>172</v>
      </c>
      <c r="D16" s="194">
        <v>-1694</v>
      </c>
      <c r="E16" s="166"/>
      <c r="F16" s="194">
        <v>-1112</v>
      </c>
      <c r="G16" s="166"/>
      <c r="H16" s="194">
        <v>-582</v>
      </c>
      <c r="I16" s="166"/>
      <c r="J16" s="63">
        <v>0.5234</v>
      </c>
    </row>
    <row r="17" spans="2:10" ht="12.75">
      <c r="B17" s="166" t="s">
        <v>173</v>
      </c>
      <c r="D17" s="194">
        <v>-633</v>
      </c>
      <c r="E17" s="166"/>
      <c r="F17" s="194">
        <v>-767</v>
      </c>
      <c r="G17" s="166"/>
      <c r="H17" s="194">
        <v>134</v>
      </c>
      <c r="I17" s="166"/>
      <c r="J17" s="63">
        <v>-0.1747</v>
      </c>
    </row>
    <row r="18" spans="2:10" ht="12.75">
      <c r="B18" s="166" t="s">
        <v>174</v>
      </c>
      <c r="D18" s="194">
        <v>1345</v>
      </c>
      <c r="E18" s="166"/>
      <c r="F18" s="194">
        <v>1356</v>
      </c>
      <c r="G18" s="166"/>
      <c r="H18" s="194">
        <v>-11</v>
      </c>
      <c r="I18" s="166"/>
      <c r="J18" s="63">
        <v>-0.0081</v>
      </c>
    </row>
    <row r="19" spans="2:10" ht="12.75">
      <c r="B19" s="273" t="s">
        <v>177</v>
      </c>
      <c r="C19" s="274"/>
      <c r="D19" s="275">
        <v>-12789</v>
      </c>
      <c r="E19" s="193"/>
      <c r="F19" s="275">
        <v>-13141</v>
      </c>
      <c r="G19" s="166"/>
      <c r="H19" s="275">
        <v>352</v>
      </c>
      <c r="I19" s="166"/>
      <c r="J19" s="256">
        <v>-0.0268</v>
      </c>
    </row>
    <row r="20" spans="2:10" ht="12.75">
      <c r="B20" s="165" t="s">
        <v>178</v>
      </c>
      <c r="D20" s="184"/>
      <c r="E20" s="183"/>
      <c r="F20" s="184"/>
      <c r="G20" s="183"/>
      <c r="H20" s="184"/>
      <c r="I20" s="183"/>
      <c r="J20" s="158"/>
    </row>
    <row r="21" spans="2:10" ht="12.75">
      <c r="B21" s="166" t="s">
        <v>171</v>
      </c>
      <c r="D21" s="194">
        <v>61</v>
      </c>
      <c r="E21" s="166"/>
      <c r="F21" s="194">
        <v>4209</v>
      </c>
      <c r="G21" s="166"/>
      <c r="H21" s="194">
        <v>-4148</v>
      </c>
      <c r="I21" s="166"/>
      <c r="J21" s="63">
        <v>-0.9855</v>
      </c>
    </row>
    <row r="22" spans="2:10" ht="12.75">
      <c r="B22" s="166" t="s">
        <v>172</v>
      </c>
      <c r="D22" s="194">
        <v>54</v>
      </c>
      <c r="E22" s="166"/>
      <c r="F22" s="194">
        <v>-116</v>
      </c>
      <c r="G22" s="166"/>
      <c r="H22" s="194">
        <v>170</v>
      </c>
      <c r="I22" s="166"/>
      <c r="J22" s="63">
        <v>-1.4655</v>
      </c>
    </row>
    <row r="23" spans="2:10" ht="12.75">
      <c r="B23" s="166" t="s">
        <v>173</v>
      </c>
      <c r="D23" s="194">
        <v>-526</v>
      </c>
      <c r="E23" s="166"/>
      <c r="F23" s="194">
        <v>-32</v>
      </c>
      <c r="G23" s="166"/>
      <c r="H23" s="194">
        <v>-494</v>
      </c>
      <c r="I23" s="166"/>
      <c r="J23" s="63">
        <v>15.4375</v>
      </c>
    </row>
    <row r="24" spans="2:10" ht="12.75">
      <c r="B24" s="273" t="s">
        <v>179</v>
      </c>
      <c r="C24" s="274"/>
      <c r="D24" s="275">
        <v>-411</v>
      </c>
      <c r="E24" s="193"/>
      <c r="F24" s="275">
        <v>4061</v>
      </c>
      <c r="G24" s="166"/>
      <c r="H24" s="275">
        <v>-4472</v>
      </c>
      <c r="I24" s="166"/>
      <c r="J24" s="256">
        <v>-1.1012</v>
      </c>
    </row>
    <row r="25" spans="2:10" ht="12.75">
      <c r="B25" s="169" t="s">
        <v>135</v>
      </c>
      <c r="D25" s="184"/>
      <c r="E25" s="183"/>
      <c r="F25" s="184"/>
      <c r="G25" s="183"/>
      <c r="H25" s="184"/>
      <c r="I25" s="183"/>
      <c r="J25" s="158"/>
    </row>
    <row r="26" spans="2:10" ht="12.75">
      <c r="B26" s="166" t="s">
        <v>171</v>
      </c>
      <c r="D26" s="194">
        <v>-378</v>
      </c>
      <c r="E26" s="166"/>
      <c r="F26" s="194">
        <v>-135</v>
      </c>
      <c r="G26" s="166"/>
      <c r="H26" s="194">
        <v>-243</v>
      </c>
      <c r="I26" s="166"/>
      <c r="J26" s="63">
        <v>1.8</v>
      </c>
    </row>
    <row r="27" spans="2:10" ht="12.75">
      <c r="B27" s="166" t="s">
        <v>172</v>
      </c>
      <c r="D27" s="194">
        <v>534</v>
      </c>
      <c r="E27" s="166"/>
      <c r="F27" s="194">
        <v>39</v>
      </c>
      <c r="G27" s="166"/>
      <c r="H27" s="194">
        <v>495</v>
      </c>
      <c r="I27" s="166"/>
      <c r="J27" s="63">
        <v>12.6923</v>
      </c>
    </row>
    <row r="28" spans="2:10" ht="12.75">
      <c r="B28" s="166" t="s">
        <v>173</v>
      </c>
      <c r="D28" s="194">
        <v>3</v>
      </c>
      <c r="E28" s="166"/>
      <c r="F28" s="194">
        <v>5</v>
      </c>
      <c r="G28" s="166"/>
      <c r="H28" s="194">
        <v>-2</v>
      </c>
      <c r="I28" s="166"/>
      <c r="J28" s="63">
        <v>-0.4</v>
      </c>
    </row>
    <row r="29" spans="2:10" ht="12.75">
      <c r="B29" s="273" t="s">
        <v>180</v>
      </c>
      <c r="C29" s="274"/>
      <c r="D29" s="275">
        <v>159</v>
      </c>
      <c r="E29" s="193"/>
      <c r="F29" s="275">
        <v>-91</v>
      </c>
      <c r="G29" s="166"/>
      <c r="H29" s="275">
        <v>250</v>
      </c>
      <c r="I29" s="166"/>
      <c r="J29" s="256">
        <v>-2.7473</v>
      </c>
    </row>
    <row r="30" spans="2:10" ht="12.75">
      <c r="B30" s="248" t="s">
        <v>181</v>
      </c>
      <c r="C30" s="269"/>
      <c r="D30" s="270">
        <v>-7187</v>
      </c>
      <c r="E30" s="166"/>
      <c r="F30" s="270">
        <v>-4178</v>
      </c>
      <c r="G30" s="166"/>
      <c r="H30" s="270">
        <v>-3009</v>
      </c>
      <c r="I30" s="166"/>
      <c r="J30" s="247">
        <v>0.7202</v>
      </c>
    </row>
    <row r="31" spans="4:10" ht="6.75" customHeight="1">
      <c r="D31" s="184"/>
      <c r="E31" s="183"/>
      <c r="F31" s="184"/>
      <c r="G31" s="183"/>
      <c r="H31" s="184"/>
      <c r="I31" s="183"/>
      <c r="J31" s="158"/>
    </row>
    <row r="32" spans="2:10" ht="12.75">
      <c r="B32" s="165" t="s">
        <v>139</v>
      </c>
      <c r="D32" s="184"/>
      <c r="E32" s="183"/>
      <c r="F32" s="184"/>
      <c r="G32" s="183"/>
      <c r="H32" s="184"/>
      <c r="I32" s="183"/>
      <c r="J32" s="158"/>
    </row>
    <row r="33" spans="2:10" ht="12.75">
      <c r="B33" s="166" t="s">
        <v>171</v>
      </c>
      <c r="D33" s="199">
        <v>0</v>
      </c>
      <c r="E33" s="166"/>
      <c r="F33" s="199">
        <v>104902</v>
      </c>
      <c r="G33" s="166"/>
      <c r="H33" s="194">
        <v>-104902</v>
      </c>
      <c r="I33" s="166"/>
      <c r="J33" s="63">
        <v>-1</v>
      </c>
    </row>
    <row r="34" spans="2:10" ht="12.75">
      <c r="B34" s="166" t="s">
        <v>172</v>
      </c>
      <c r="D34" s="194">
        <v>0</v>
      </c>
      <c r="E34" s="166"/>
      <c r="F34" s="194">
        <v>0</v>
      </c>
      <c r="G34" s="166"/>
      <c r="H34" s="194">
        <v>0</v>
      </c>
      <c r="I34" s="166"/>
      <c r="J34" s="63">
        <v>1</v>
      </c>
    </row>
    <row r="35" spans="2:10" ht="12.75" customHeight="1" hidden="1">
      <c r="B35" s="166" t="s">
        <v>173</v>
      </c>
      <c r="D35" s="199">
        <v>0</v>
      </c>
      <c r="E35" s="166"/>
      <c r="F35" s="199">
        <v>0</v>
      </c>
      <c r="G35" s="166"/>
      <c r="H35" s="194">
        <v>0</v>
      </c>
      <c r="I35" s="166"/>
      <c r="J35" s="158" t="e">
        <v>#DIV/0!</v>
      </c>
    </row>
    <row r="36" spans="2:10" ht="12" customHeight="1">
      <c r="B36" s="166" t="s">
        <v>174</v>
      </c>
      <c r="D36" s="199">
        <v>0</v>
      </c>
      <c r="E36" s="166"/>
      <c r="F36" s="199">
        <v>0</v>
      </c>
      <c r="G36" s="166"/>
      <c r="H36" s="194">
        <v>0</v>
      </c>
      <c r="I36" s="166"/>
      <c r="J36" s="63">
        <v>-1</v>
      </c>
    </row>
    <row r="37" spans="2:10" ht="12.75">
      <c r="B37" s="273" t="s">
        <v>182</v>
      </c>
      <c r="C37" s="274"/>
      <c r="D37" s="275">
        <v>0</v>
      </c>
      <c r="E37" s="193"/>
      <c r="F37" s="275">
        <v>104902</v>
      </c>
      <c r="G37" s="166"/>
      <c r="H37" s="275">
        <v>-104902</v>
      </c>
      <c r="I37" s="166"/>
      <c r="J37" s="256">
        <v>-1</v>
      </c>
    </row>
    <row r="38" spans="2:10" s="157" customFormat="1" ht="6.75" customHeight="1">
      <c r="B38" s="156"/>
      <c r="D38" s="185"/>
      <c r="E38" s="186"/>
      <c r="F38" s="185"/>
      <c r="G38" s="186"/>
      <c r="H38" s="185"/>
      <c r="I38" s="186"/>
      <c r="J38" s="187"/>
    </row>
    <row r="39" spans="2:10" ht="12.75">
      <c r="B39" s="165" t="s">
        <v>183</v>
      </c>
      <c r="D39" s="184"/>
      <c r="E39" s="183"/>
      <c r="F39" s="184"/>
      <c r="G39" s="183"/>
      <c r="H39" s="184"/>
      <c r="I39" s="183"/>
      <c r="J39" s="158"/>
    </row>
    <row r="40" spans="2:10" ht="12.75">
      <c r="B40" s="166" t="s">
        <v>171</v>
      </c>
      <c r="D40" s="199">
        <v>0</v>
      </c>
      <c r="E40" s="166"/>
      <c r="F40" s="199">
        <v>0</v>
      </c>
      <c r="G40" s="166"/>
      <c r="H40" s="194">
        <v>0</v>
      </c>
      <c r="I40" s="166"/>
      <c r="J40" s="158" t="s">
        <v>88</v>
      </c>
    </row>
    <row r="41" spans="2:10" ht="12.75">
      <c r="B41" s="166" t="s">
        <v>172</v>
      </c>
      <c r="D41" s="194">
        <v>0</v>
      </c>
      <c r="E41" s="166"/>
      <c r="F41" s="194">
        <v>0</v>
      </c>
      <c r="G41" s="166"/>
      <c r="H41" s="194">
        <v>0</v>
      </c>
      <c r="I41" s="166"/>
      <c r="J41" s="158">
        <v>1</v>
      </c>
    </row>
    <row r="42" spans="2:10" ht="12" customHeight="1" hidden="1">
      <c r="B42" s="166" t="s">
        <v>173</v>
      </c>
      <c r="D42" s="199">
        <v>0</v>
      </c>
      <c r="E42" s="166"/>
      <c r="F42" s="199">
        <v>0</v>
      </c>
      <c r="G42" s="166"/>
      <c r="H42" s="194">
        <v>0</v>
      </c>
      <c r="I42" s="166"/>
      <c r="J42" s="63" t="e">
        <v>#DIV/0!</v>
      </c>
    </row>
    <row r="43" spans="2:10" ht="12" customHeight="1">
      <c r="B43" s="166" t="s">
        <v>174</v>
      </c>
      <c r="D43" s="199">
        <v>0</v>
      </c>
      <c r="E43" s="166"/>
      <c r="F43" s="199">
        <v>0</v>
      </c>
      <c r="G43" s="166"/>
      <c r="H43" s="194">
        <v>0</v>
      </c>
      <c r="I43" s="166"/>
      <c r="J43" s="158" t="s">
        <v>87</v>
      </c>
    </row>
    <row r="44" spans="2:10" ht="12.75">
      <c r="B44" s="273" t="s">
        <v>184</v>
      </c>
      <c r="C44" s="274"/>
      <c r="D44" s="275">
        <v>0</v>
      </c>
      <c r="E44" s="193"/>
      <c r="F44" s="275">
        <v>0</v>
      </c>
      <c r="G44" s="166"/>
      <c r="H44" s="275">
        <v>0</v>
      </c>
      <c r="I44" s="166"/>
      <c r="J44" s="339" t="s">
        <v>88</v>
      </c>
    </row>
    <row r="45" spans="2:10" ht="12.75">
      <c r="B45" s="165" t="s">
        <v>140</v>
      </c>
      <c r="D45" s="184"/>
      <c r="E45" s="183"/>
      <c r="F45" s="184"/>
      <c r="G45" s="183"/>
      <c r="H45" s="184"/>
      <c r="I45" s="183"/>
      <c r="J45" s="158"/>
    </row>
    <row r="46" spans="2:10" ht="12.75">
      <c r="B46" s="166" t="s">
        <v>171</v>
      </c>
      <c r="D46" s="199">
        <v>2240</v>
      </c>
      <c r="E46" s="166"/>
      <c r="F46" s="199">
        <v>-696</v>
      </c>
      <c r="G46" s="166"/>
      <c r="H46" s="194">
        <v>2936</v>
      </c>
      <c r="I46" s="166"/>
      <c r="J46" s="63">
        <v>-4.2184</v>
      </c>
    </row>
    <row r="47" spans="2:10" ht="12.75" customHeight="1" hidden="1">
      <c r="B47" s="166" t="s">
        <v>172</v>
      </c>
      <c r="D47" s="199">
        <v>0</v>
      </c>
      <c r="E47" s="166"/>
      <c r="F47" s="199">
        <v>0</v>
      </c>
      <c r="G47" s="166"/>
      <c r="H47" s="194">
        <v>0</v>
      </c>
      <c r="I47" s="166"/>
      <c r="J47" s="63">
        <v>0</v>
      </c>
    </row>
    <row r="48" spans="2:10" ht="12.75">
      <c r="B48" s="166" t="s">
        <v>173</v>
      </c>
      <c r="D48" s="199">
        <v>0</v>
      </c>
      <c r="E48" s="166"/>
      <c r="F48" s="199">
        <v>0</v>
      </c>
      <c r="G48" s="166"/>
      <c r="H48" s="194">
        <v>0</v>
      </c>
      <c r="I48" s="166"/>
      <c r="J48" s="158" t="s">
        <v>87</v>
      </c>
    </row>
    <row r="49" spans="2:10" ht="12.75">
      <c r="B49" s="273" t="s">
        <v>185</v>
      </c>
      <c r="C49" s="274"/>
      <c r="D49" s="275">
        <v>2240</v>
      </c>
      <c r="E49" s="193"/>
      <c r="F49" s="275">
        <v>-696</v>
      </c>
      <c r="G49" s="166"/>
      <c r="H49" s="275">
        <v>2936</v>
      </c>
      <c r="I49" s="166"/>
      <c r="J49" s="256">
        <v>-4.2184</v>
      </c>
    </row>
    <row r="50" spans="4:10" ht="4.5" customHeight="1">
      <c r="D50" s="199"/>
      <c r="E50" s="166"/>
      <c r="F50" s="199"/>
      <c r="G50" s="166"/>
      <c r="H50" s="199"/>
      <c r="I50" s="166"/>
      <c r="J50" s="63"/>
    </row>
    <row r="51" spans="2:10" ht="12.75">
      <c r="B51" s="248" t="s">
        <v>186</v>
      </c>
      <c r="C51" s="269"/>
      <c r="D51" s="270">
        <v>2240</v>
      </c>
      <c r="E51" s="166"/>
      <c r="F51" s="270">
        <v>104206</v>
      </c>
      <c r="G51" s="166"/>
      <c r="H51" s="270">
        <v>-101966</v>
      </c>
      <c r="I51" s="166"/>
      <c r="J51" s="247">
        <v>-0.9785</v>
      </c>
    </row>
    <row r="52" spans="2:10" ht="4.5" customHeight="1">
      <c r="B52" s="166"/>
      <c r="D52" s="184"/>
      <c r="E52" s="183"/>
      <c r="F52" s="184"/>
      <c r="G52" s="183"/>
      <c r="H52" s="184"/>
      <c r="I52" s="183"/>
      <c r="J52" s="158"/>
    </row>
    <row r="53" spans="2:10" ht="12.75">
      <c r="B53" s="248" t="s">
        <v>187</v>
      </c>
      <c r="C53" s="269"/>
      <c r="D53" s="272">
        <v>131587</v>
      </c>
      <c r="F53" s="272">
        <v>229486</v>
      </c>
      <c r="H53" s="272">
        <v>-97899</v>
      </c>
      <c r="J53" s="271">
        <v>-0.4266</v>
      </c>
    </row>
    <row r="54" spans="2:10" ht="12.75">
      <c r="B54" s="165" t="s">
        <v>143</v>
      </c>
      <c r="D54" s="184"/>
      <c r="E54" s="183"/>
      <c r="F54" s="184"/>
      <c r="G54" s="183"/>
      <c r="H54" s="184"/>
      <c r="I54" s="183"/>
      <c r="J54" s="158"/>
    </row>
    <row r="55" spans="2:10" ht="12.75">
      <c r="B55" s="166" t="s">
        <v>171</v>
      </c>
      <c r="D55" s="199">
        <v>-21485</v>
      </c>
      <c r="E55" s="166"/>
      <c r="F55" s="199">
        <v>-42066</v>
      </c>
      <c r="G55" s="166"/>
      <c r="H55" s="194">
        <v>20581</v>
      </c>
      <c r="I55" s="166"/>
      <c r="J55" s="63">
        <v>-0.4893</v>
      </c>
    </row>
    <row r="56" spans="2:10" ht="12.75">
      <c r="B56" s="166" t="s">
        <v>172</v>
      </c>
      <c r="D56" s="199">
        <v>-10947</v>
      </c>
      <c r="E56" s="166"/>
      <c r="F56" s="199">
        <v>-9703</v>
      </c>
      <c r="G56" s="166"/>
      <c r="H56" s="194">
        <v>-1244</v>
      </c>
      <c r="I56" s="166"/>
      <c r="J56" s="63">
        <v>0.1282</v>
      </c>
    </row>
    <row r="57" spans="2:10" ht="12.75">
      <c r="B57" s="166" t="s">
        <v>173</v>
      </c>
      <c r="D57" s="199">
        <v>-83</v>
      </c>
      <c r="E57" s="166"/>
      <c r="F57" s="199">
        <v>1205</v>
      </c>
      <c r="G57" s="166"/>
      <c r="H57" s="194">
        <v>-1288</v>
      </c>
      <c r="I57" s="166"/>
      <c r="J57" s="63">
        <v>-1.0689</v>
      </c>
    </row>
    <row r="58" spans="2:10" ht="12.75">
      <c r="B58" s="273" t="s">
        <v>188</v>
      </c>
      <c r="C58" s="274"/>
      <c r="D58" s="275">
        <v>-32515</v>
      </c>
      <c r="E58" s="193"/>
      <c r="F58" s="275">
        <v>-50564</v>
      </c>
      <c r="G58" s="166"/>
      <c r="H58" s="275">
        <v>18049</v>
      </c>
      <c r="I58" s="166"/>
      <c r="J58" s="256">
        <v>-0.357</v>
      </c>
    </row>
    <row r="59" spans="2:10" ht="12.75">
      <c r="B59" s="248" t="s">
        <v>189</v>
      </c>
      <c r="C59" s="269"/>
      <c r="D59" s="270">
        <v>99072</v>
      </c>
      <c r="E59" s="166"/>
      <c r="F59" s="270">
        <v>178922</v>
      </c>
      <c r="G59" s="166"/>
      <c r="H59" s="270">
        <v>-79850</v>
      </c>
      <c r="I59" s="166"/>
      <c r="J59" s="247">
        <v>-0.4463</v>
      </c>
    </row>
    <row r="60" spans="2:10" ht="5.25" customHeight="1">
      <c r="B60" s="166"/>
      <c r="D60" s="183"/>
      <c r="E60" s="183"/>
      <c r="F60" s="183"/>
      <c r="G60" s="183"/>
      <c r="H60" s="183"/>
      <c r="I60" s="183"/>
      <c r="J60" s="183"/>
    </row>
    <row r="61" spans="2:10" ht="12.75">
      <c r="B61" s="165" t="s">
        <v>190</v>
      </c>
      <c r="D61" s="188">
        <v>70129</v>
      </c>
      <c r="E61" s="183"/>
      <c r="F61" s="188">
        <v>116622</v>
      </c>
      <c r="G61" s="183"/>
      <c r="H61" s="182">
        <v>-46493</v>
      </c>
      <c r="I61" s="183"/>
      <c r="J61" s="158">
        <v>-0.3987</v>
      </c>
    </row>
    <row r="62" spans="2:10" ht="12.75">
      <c r="B62" s="166" t="s">
        <v>191</v>
      </c>
      <c r="D62" s="184">
        <v>28943</v>
      </c>
      <c r="E62" s="183"/>
      <c r="F62" s="184">
        <v>62300</v>
      </c>
      <c r="G62" s="183"/>
      <c r="H62" s="182">
        <v>-33357</v>
      </c>
      <c r="I62" s="183"/>
      <c r="J62" s="158">
        <v>-0.5354</v>
      </c>
    </row>
    <row r="63" ht="11.25">
      <c r="D63" s="42"/>
    </row>
  </sheetData>
  <sheetProtection/>
  <mergeCells count="3">
    <mergeCell ref="B3:J3"/>
    <mergeCell ref="B4:J4"/>
    <mergeCell ref="B5:J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rgb="FF0070C0"/>
  </sheetPr>
  <dimension ref="B3:I40"/>
  <sheetViews>
    <sheetView showGridLines="0" zoomScalePageLayoutView="0" workbookViewId="0" topLeftCell="A1">
      <selection activeCell="B28" sqref="B28:I38"/>
    </sheetView>
  </sheetViews>
  <sheetFormatPr defaultColWidth="9.140625" defaultRowHeight="15"/>
  <cols>
    <col min="1" max="1" width="9.140625" style="7" customWidth="1"/>
    <col min="2" max="2" width="42.7109375" style="7" customWidth="1"/>
    <col min="3" max="3" width="12.7109375" style="7" customWidth="1"/>
    <col min="4" max="4" width="1.57421875" style="7" customWidth="1"/>
    <col min="5" max="5" width="12.7109375" style="7" customWidth="1"/>
    <col min="6" max="6" width="1.28515625" style="7" customWidth="1"/>
    <col min="7" max="7" width="12.7109375" style="7" customWidth="1"/>
    <col min="8" max="8" width="1.421875" style="7" customWidth="1"/>
    <col min="9" max="9" width="12.7109375" style="7" customWidth="1"/>
    <col min="10" max="16384" width="9.140625" style="7" customWidth="1"/>
  </cols>
  <sheetData>
    <row r="3" spans="2:9" ht="15" customHeight="1">
      <c r="B3" s="358" t="s">
        <v>192</v>
      </c>
      <c r="C3" s="359"/>
      <c r="D3" s="359"/>
      <c r="E3" s="359"/>
      <c r="F3" s="269"/>
      <c r="G3" s="244" t="s">
        <v>114</v>
      </c>
      <c r="H3" s="269"/>
      <c r="I3" s="244" t="s">
        <v>114</v>
      </c>
    </row>
    <row r="4" spans="2:9" ht="11.25">
      <c r="B4" s="358"/>
      <c r="C4" s="294" t="s">
        <v>242</v>
      </c>
      <c r="D4" s="293"/>
      <c r="E4" s="295" t="s">
        <v>243</v>
      </c>
      <c r="F4" s="293"/>
      <c r="G4" s="296"/>
      <c r="H4" s="293"/>
      <c r="I4" s="296" t="s">
        <v>1</v>
      </c>
    </row>
    <row r="5" spans="2:9" ht="11.25">
      <c r="B5" s="358"/>
      <c r="C5" s="359" t="s">
        <v>193</v>
      </c>
      <c r="D5" s="359"/>
      <c r="E5" s="359"/>
      <c r="F5" s="269"/>
      <c r="G5" s="244"/>
      <c r="H5" s="269"/>
      <c r="I5" s="244"/>
    </row>
    <row r="6" spans="3:9" ht="5.25" customHeight="1">
      <c r="C6" s="174"/>
      <c r="E6" s="174"/>
      <c r="G6" s="174"/>
      <c r="I6" s="174"/>
    </row>
    <row r="7" spans="2:9" ht="12.75">
      <c r="B7" s="11" t="s">
        <v>194</v>
      </c>
      <c r="C7" s="32">
        <v>1937116</v>
      </c>
      <c r="E7" s="32">
        <v>1055137</v>
      </c>
      <c r="G7" s="32">
        <v>881979</v>
      </c>
      <c r="I7" s="167">
        <v>0.8359</v>
      </c>
    </row>
    <row r="8" spans="2:9" ht="12.75">
      <c r="B8" s="11" t="s">
        <v>195</v>
      </c>
      <c r="C8" s="32">
        <v>4635198</v>
      </c>
      <c r="E8" s="32">
        <v>4635431</v>
      </c>
      <c r="G8" s="32">
        <v>-233</v>
      </c>
      <c r="I8" s="167">
        <v>-0.0001</v>
      </c>
    </row>
    <row r="9" spans="2:9" ht="12.75">
      <c r="B9" s="11" t="s">
        <v>196</v>
      </c>
      <c r="C9" s="36">
        <v>5920</v>
      </c>
      <c r="E9" s="32">
        <v>4205</v>
      </c>
      <c r="G9" s="32">
        <v>1715</v>
      </c>
      <c r="I9" s="167">
        <v>0.4078</v>
      </c>
    </row>
    <row r="10" spans="3:9" ht="3.75" customHeight="1">
      <c r="C10" s="32"/>
      <c r="E10" s="32"/>
      <c r="G10" s="32"/>
      <c r="I10" s="32"/>
    </row>
    <row r="11" spans="2:9" ht="12.75">
      <c r="B11" s="245" t="s">
        <v>197</v>
      </c>
      <c r="C11" s="276">
        <v>6578234</v>
      </c>
      <c r="E11" s="276">
        <v>5694773</v>
      </c>
      <c r="G11" s="276">
        <v>883461</v>
      </c>
      <c r="I11" s="277">
        <v>0.1551</v>
      </c>
    </row>
    <row r="14" spans="2:9" ht="11.25">
      <c r="B14" s="358" t="s">
        <v>198</v>
      </c>
      <c r="C14" s="359"/>
      <c r="D14" s="359"/>
      <c r="E14" s="359"/>
      <c r="F14" s="269"/>
      <c r="G14" s="244" t="s">
        <v>114</v>
      </c>
      <c r="H14" s="269"/>
      <c r="I14" s="244" t="s">
        <v>114</v>
      </c>
    </row>
    <row r="15" spans="2:9" ht="11.25">
      <c r="B15" s="358"/>
      <c r="C15" s="294" t="s">
        <v>242</v>
      </c>
      <c r="D15" s="293"/>
      <c r="E15" s="295" t="s">
        <v>243</v>
      </c>
      <c r="F15" s="293"/>
      <c r="G15" s="296"/>
      <c r="H15" s="293"/>
      <c r="I15" s="296" t="s">
        <v>1</v>
      </c>
    </row>
    <row r="16" spans="2:9" ht="11.25">
      <c r="B16" s="358"/>
      <c r="C16" s="359" t="s">
        <v>193</v>
      </c>
      <c r="D16" s="359"/>
      <c r="E16" s="359"/>
      <c r="F16" s="269"/>
      <c r="G16" s="244"/>
      <c r="H16" s="269"/>
      <c r="I16" s="244"/>
    </row>
    <row r="17" spans="3:9" ht="11.25">
      <c r="C17" s="174"/>
      <c r="E17" s="174"/>
      <c r="G17" s="174"/>
      <c r="I17" s="174"/>
    </row>
    <row r="18" spans="2:9" ht="12.75">
      <c r="B18" s="11" t="s">
        <v>199</v>
      </c>
      <c r="C18" s="32">
        <v>671595</v>
      </c>
      <c r="E18" s="32">
        <v>816816</v>
      </c>
      <c r="G18" s="32">
        <v>-145221</v>
      </c>
      <c r="I18" s="167">
        <v>-0.1778</v>
      </c>
    </row>
    <row r="19" spans="2:9" ht="12.75">
      <c r="B19" s="11" t="s">
        <v>200</v>
      </c>
      <c r="C19" s="32">
        <v>2009799</v>
      </c>
      <c r="E19" s="32">
        <v>1090995</v>
      </c>
      <c r="G19" s="32">
        <v>918804</v>
      </c>
      <c r="I19" s="167">
        <v>0.8422</v>
      </c>
    </row>
    <row r="20" spans="2:9" ht="12.75">
      <c r="B20" s="11" t="s">
        <v>201</v>
      </c>
      <c r="C20" s="210">
        <v>3896840</v>
      </c>
      <c r="D20" s="11"/>
      <c r="E20" s="210">
        <v>3786962</v>
      </c>
      <c r="F20" s="11"/>
      <c r="G20" s="210">
        <v>109878</v>
      </c>
      <c r="H20" s="11"/>
      <c r="I20" s="211">
        <v>0.029</v>
      </c>
    </row>
    <row r="21" spans="2:9" ht="12.75">
      <c r="B21" s="7" t="s">
        <v>202</v>
      </c>
      <c r="C21" s="32">
        <v>3059631</v>
      </c>
      <c r="E21" s="32">
        <v>2983384</v>
      </c>
      <c r="G21" s="32">
        <v>76247</v>
      </c>
      <c r="I21" s="167">
        <v>0.0256</v>
      </c>
    </row>
    <row r="22" spans="2:9" ht="12.75">
      <c r="B22" s="7" t="s">
        <v>203</v>
      </c>
      <c r="C22" s="32">
        <v>837209</v>
      </c>
      <c r="E22" s="32">
        <v>803578</v>
      </c>
      <c r="G22" s="32">
        <v>33631</v>
      </c>
      <c r="I22" s="167">
        <v>0.0419</v>
      </c>
    </row>
    <row r="23" spans="3:9" ht="5.25" customHeight="1">
      <c r="C23" s="32"/>
      <c r="E23" s="32"/>
      <c r="G23" s="32"/>
      <c r="I23" s="32"/>
    </row>
    <row r="24" spans="2:9" ht="12.75">
      <c r="B24" s="245" t="s">
        <v>204</v>
      </c>
      <c r="C24" s="276">
        <v>6578234</v>
      </c>
      <c r="E24" s="276">
        <v>5694773</v>
      </c>
      <c r="G24" s="276">
        <v>883461</v>
      </c>
      <c r="I24" s="277">
        <v>0.1551</v>
      </c>
    </row>
    <row r="28" spans="2:9" ht="11.25">
      <c r="B28" s="358" t="s">
        <v>205</v>
      </c>
      <c r="C28" s="359"/>
      <c r="D28" s="359"/>
      <c r="E28" s="359"/>
      <c r="F28" s="269"/>
      <c r="G28" s="244" t="s">
        <v>114</v>
      </c>
      <c r="H28" s="269"/>
      <c r="I28" s="244" t="s">
        <v>114</v>
      </c>
    </row>
    <row r="29" spans="2:9" ht="11.25">
      <c r="B29" s="358"/>
      <c r="C29" s="294" t="s">
        <v>242</v>
      </c>
      <c r="D29" s="293"/>
      <c r="E29" s="295" t="s">
        <v>243</v>
      </c>
      <c r="F29" s="293"/>
      <c r="G29" s="296"/>
      <c r="H29" s="293"/>
      <c r="I29" s="296" t="s">
        <v>1</v>
      </c>
    </row>
    <row r="30" spans="2:9" ht="11.25">
      <c r="B30" s="358"/>
      <c r="C30" s="359" t="s">
        <v>193</v>
      </c>
      <c r="D30" s="359"/>
      <c r="E30" s="359"/>
      <c r="F30" s="269"/>
      <c r="G30" s="244"/>
      <c r="H30" s="269"/>
      <c r="I30" s="244"/>
    </row>
    <row r="31" spans="3:9" ht="3" customHeight="1">
      <c r="C31" s="174"/>
      <c r="E31" s="174"/>
      <c r="G31" s="174"/>
      <c r="I31" s="174"/>
    </row>
    <row r="32" spans="2:9" ht="12.75">
      <c r="B32" s="11" t="s">
        <v>206</v>
      </c>
      <c r="C32" s="32">
        <v>166716</v>
      </c>
      <c r="E32" s="32">
        <v>149164</v>
      </c>
      <c r="G32" s="32">
        <v>17552</v>
      </c>
      <c r="I32" s="167">
        <v>0.1177</v>
      </c>
    </row>
    <row r="33" spans="2:9" ht="3.75" customHeight="1">
      <c r="B33" s="11"/>
      <c r="C33" s="32"/>
      <c r="E33" s="32"/>
      <c r="G33" s="32"/>
      <c r="I33" s="168"/>
    </row>
    <row r="34" spans="2:9" ht="12.75">
      <c r="B34" s="11" t="s">
        <v>207</v>
      </c>
      <c r="C34" s="32">
        <v>-1038220</v>
      </c>
      <c r="E34" s="32">
        <v>27311</v>
      </c>
      <c r="G34" s="32">
        <v>-1065531</v>
      </c>
      <c r="I34" s="167">
        <v>-39.0147</v>
      </c>
    </row>
    <row r="35" spans="2:9" ht="3" customHeight="1">
      <c r="B35" s="11"/>
      <c r="C35" s="32"/>
      <c r="E35" s="32"/>
      <c r="G35" s="32"/>
      <c r="I35" s="168"/>
    </row>
    <row r="36" spans="2:9" ht="12.75">
      <c r="B36" s="11" t="s">
        <v>208</v>
      </c>
      <c r="C36" s="32">
        <v>865265</v>
      </c>
      <c r="E36" s="32">
        <v>-70669</v>
      </c>
      <c r="G36" s="32">
        <v>935934</v>
      </c>
      <c r="I36" s="167">
        <v>-13.2439</v>
      </c>
    </row>
    <row r="37" spans="3:9" ht="3" customHeight="1">
      <c r="C37" s="32"/>
      <c r="E37" s="32"/>
      <c r="G37" s="32"/>
      <c r="I37" s="32"/>
    </row>
    <row r="38" spans="2:9" ht="12.75">
      <c r="B38" s="245" t="s">
        <v>209</v>
      </c>
      <c r="C38" s="276">
        <v>-6239</v>
      </c>
      <c r="E38" s="276">
        <v>105806</v>
      </c>
      <c r="G38" s="276">
        <v>-112045</v>
      </c>
      <c r="I38" s="277">
        <v>-1.059</v>
      </c>
    </row>
    <row r="40" ht="11.25">
      <c r="B40" s="108"/>
    </row>
  </sheetData>
  <sheetProtection/>
  <mergeCells count="9">
    <mergeCell ref="B28:B30"/>
    <mergeCell ref="B3:B5"/>
    <mergeCell ref="B14:B16"/>
    <mergeCell ref="C3:E3"/>
    <mergeCell ref="C14:E14"/>
    <mergeCell ref="C28:E28"/>
    <mergeCell ref="C5:E5"/>
    <mergeCell ref="C16:E16"/>
    <mergeCell ref="C30:E30"/>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0070C0"/>
    <pageSetUpPr fitToPage="1"/>
  </sheetPr>
  <dimension ref="C4:M18"/>
  <sheetViews>
    <sheetView showGridLines="0" zoomScalePageLayoutView="0" workbookViewId="0" topLeftCell="A1">
      <selection activeCell="C4" sqref="C4:M18"/>
    </sheetView>
  </sheetViews>
  <sheetFormatPr defaultColWidth="9.140625" defaultRowHeight="15"/>
  <cols>
    <col min="1" max="2" width="9.140625" style="7" customWidth="1"/>
    <col min="3" max="3" width="14.421875" style="7" customWidth="1"/>
    <col min="4" max="4" width="24.421875" style="7" customWidth="1"/>
    <col min="5" max="5" width="9.140625" style="7" customWidth="1"/>
    <col min="6" max="6" width="0.9921875" style="7" customWidth="1"/>
    <col min="7" max="7" width="10.28125" style="7" customWidth="1"/>
    <col min="8" max="8" width="1.7109375" style="7" customWidth="1"/>
    <col min="9" max="9" width="11.140625" style="7" customWidth="1"/>
    <col min="10" max="10" width="1.7109375" style="7" customWidth="1"/>
    <col min="11" max="11" width="11.28125" style="7" customWidth="1"/>
    <col min="12" max="12" width="1.7109375" style="7" customWidth="1"/>
    <col min="13" max="13" width="11.57421875" style="7" customWidth="1"/>
    <col min="14" max="14" width="15.140625" style="7" customWidth="1"/>
    <col min="15" max="15" width="10.57421875" style="7" customWidth="1"/>
    <col min="16" max="16" width="11.57421875" style="7" customWidth="1"/>
    <col min="17" max="17" width="11.421875" style="7" customWidth="1"/>
    <col min="18" max="16384" width="9.140625" style="7" customWidth="1"/>
  </cols>
  <sheetData>
    <row r="4" spans="3:13" s="298" customFormat="1" ht="21" customHeight="1">
      <c r="C4" s="358" t="s">
        <v>210</v>
      </c>
      <c r="D4" s="358"/>
      <c r="E4" s="283" t="s">
        <v>227</v>
      </c>
      <c r="F4" s="283"/>
      <c r="G4" s="297">
        <v>43160</v>
      </c>
      <c r="I4" s="297">
        <v>42795</v>
      </c>
      <c r="J4" s="299"/>
      <c r="K4" s="283" t="s">
        <v>114</v>
      </c>
      <c r="L4" s="300"/>
      <c r="M4" s="283" t="s">
        <v>226</v>
      </c>
    </row>
    <row r="5" spans="3:13" ht="5.25" customHeight="1" thickBot="1">
      <c r="C5" s="16"/>
      <c r="D5" s="16"/>
      <c r="E5" s="16"/>
      <c r="F5" s="16"/>
      <c r="G5" s="16"/>
      <c r="I5" s="16"/>
      <c r="J5" s="35"/>
      <c r="K5" s="16"/>
      <c r="L5" s="35"/>
      <c r="M5" s="16"/>
    </row>
    <row r="6" spans="3:13" ht="13.5" thickTop="1">
      <c r="C6" s="329" t="s">
        <v>211</v>
      </c>
      <c r="D6" s="330" t="s">
        <v>211</v>
      </c>
      <c r="E6" s="331" t="s">
        <v>228</v>
      </c>
      <c r="F6" s="330"/>
      <c r="G6" s="332">
        <v>2.88</v>
      </c>
      <c r="I6" s="332">
        <v>1.4084998333629744</v>
      </c>
      <c r="J6" s="166"/>
      <c r="K6" s="332">
        <v>1.4715001666370255</v>
      </c>
      <c r="L6" s="166"/>
      <c r="M6" s="337">
        <v>1.0447</v>
      </c>
    </row>
    <row r="7" spans="3:13" ht="12.75">
      <c r="C7" s="330"/>
      <c r="D7" s="330" t="s">
        <v>212</v>
      </c>
      <c r="E7" s="331" t="s">
        <v>228</v>
      </c>
      <c r="F7" s="330"/>
      <c r="G7" s="333">
        <v>2.81</v>
      </c>
      <c r="I7" s="332">
        <v>1.3260466374441617</v>
      </c>
      <c r="J7" s="166"/>
      <c r="K7" s="332">
        <v>1.4839533625558383</v>
      </c>
      <c r="L7" s="166"/>
      <c r="M7" s="337">
        <v>1.1191</v>
      </c>
    </row>
    <row r="8" spans="3:13" ht="13.5" thickBot="1">
      <c r="C8" s="334"/>
      <c r="D8" s="334" t="s">
        <v>213</v>
      </c>
      <c r="E8" s="335" t="s">
        <v>17</v>
      </c>
      <c r="F8" s="334"/>
      <c r="G8" s="336">
        <v>1265521</v>
      </c>
      <c r="I8" s="336">
        <v>273335</v>
      </c>
      <c r="J8" s="170"/>
      <c r="K8" s="336">
        <v>992186</v>
      </c>
      <c r="L8" s="170"/>
      <c r="M8" s="338">
        <v>3.6299</v>
      </c>
    </row>
    <row r="9" spans="3:13" ht="13.5" thickTop="1">
      <c r="C9" s="314" t="s">
        <v>214</v>
      </c>
      <c r="D9" s="315" t="s">
        <v>214</v>
      </c>
      <c r="E9" s="316" t="s">
        <v>228</v>
      </c>
      <c r="F9" s="315"/>
      <c r="G9" s="317">
        <v>0.69</v>
      </c>
      <c r="I9" s="322">
        <v>0.5055084180639484</v>
      </c>
      <c r="J9" s="166"/>
      <c r="K9" s="324">
        <v>0.18449158193605153</v>
      </c>
      <c r="L9" s="166"/>
      <c r="M9" s="327">
        <v>0.365</v>
      </c>
    </row>
    <row r="10" spans="3:13" ht="12.75">
      <c r="C10" s="315"/>
      <c r="D10" s="315" t="s">
        <v>215</v>
      </c>
      <c r="E10" s="316" t="s">
        <v>1</v>
      </c>
      <c r="F10" s="315"/>
      <c r="G10" s="318">
        <v>0.25</v>
      </c>
      <c r="I10" s="318">
        <v>0.36398911164373055</v>
      </c>
      <c r="J10" s="171"/>
      <c r="K10" s="325">
        <v>-0.11398911164373055</v>
      </c>
      <c r="L10" s="171"/>
      <c r="M10" s="327">
        <v>-0.3132</v>
      </c>
    </row>
    <row r="11" spans="3:13" ht="12.75">
      <c r="C11" s="315"/>
      <c r="D11" s="315" t="s">
        <v>216</v>
      </c>
      <c r="E11" s="316" t="s">
        <v>1</v>
      </c>
      <c r="F11" s="315"/>
      <c r="G11" s="318">
        <v>0.75</v>
      </c>
      <c r="I11" s="318">
        <v>0.6360108883562694</v>
      </c>
      <c r="J11" s="171"/>
      <c r="K11" s="325">
        <v>0.1139891116437306</v>
      </c>
      <c r="L11" s="171"/>
      <c r="M11" s="327">
        <v>0.1792</v>
      </c>
    </row>
    <row r="12" spans="3:13" ht="13.5" thickBot="1">
      <c r="C12" s="319"/>
      <c r="D12" s="319" t="s">
        <v>217</v>
      </c>
      <c r="E12" s="320" t="s">
        <v>228</v>
      </c>
      <c r="F12" s="319"/>
      <c r="G12" s="321">
        <v>13.401732995935895</v>
      </c>
      <c r="I12" s="323">
        <v>18.442808853996294</v>
      </c>
      <c r="J12" s="172"/>
      <c r="K12" s="326">
        <v>-5.041075858060399</v>
      </c>
      <c r="L12" s="172"/>
      <c r="M12" s="328">
        <v>-0.2733</v>
      </c>
    </row>
    <row r="13" spans="3:13" ht="13.5" thickTop="1">
      <c r="C13" s="309" t="s">
        <v>218</v>
      </c>
      <c r="D13" s="310" t="s">
        <v>219</v>
      </c>
      <c r="E13" s="311" t="s">
        <v>1</v>
      </c>
      <c r="F13" s="310"/>
      <c r="G13" s="304">
        <v>0.24316675660705667</v>
      </c>
      <c r="I13" s="304">
        <v>0.21778217408712094</v>
      </c>
      <c r="J13" s="173"/>
      <c r="K13" s="306">
        <v>0.025384582519935722</v>
      </c>
      <c r="L13" s="173"/>
      <c r="M13" s="307">
        <v>0.1166</v>
      </c>
    </row>
    <row r="14" spans="3:13" ht="12.75">
      <c r="C14" s="310"/>
      <c r="D14" s="310" t="s">
        <v>220</v>
      </c>
      <c r="E14" s="311" t="s">
        <v>1</v>
      </c>
      <c r="F14" s="310"/>
      <c r="G14" s="304">
        <v>0.10113669004813333</v>
      </c>
      <c r="I14" s="304">
        <v>0.15396079838643334</v>
      </c>
      <c r="J14" s="173"/>
      <c r="K14" s="307">
        <v>-0.05282410833830001</v>
      </c>
      <c r="L14" s="173"/>
      <c r="M14" s="307">
        <v>-0.3431</v>
      </c>
    </row>
    <row r="15" spans="3:13" ht="13.5" thickBot="1">
      <c r="C15" s="312"/>
      <c r="D15" s="312" t="s">
        <v>221</v>
      </c>
      <c r="E15" s="313" t="s">
        <v>1</v>
      </c>
      <c r="F15" s="312"/>
      <c r="G15" s="305">
        <v>0.07298641868021373</v>
      </c>
      <c r="I15" s="305">
        <v>0.1188938642740674</v>
      </c>
      <c r="J15" s="173"/>
      <c r="K15" s="308">
        <v>-0.045907445593853666</v>
      </c>
      <c r="L15" s="173"/>
      <c r="M15" s="308">
        <v>-0.3861</v>
      </c>
    </row>
    <row r="16" spans="11:13" ht="12" thickTop="1">
      <c r="K16" s="157"/>
      <c r="L16" s="157"/>
      <c r="M16" s="157"/>
    </row>
    <row r="17" ht="11.25">
      <c r="C17" s="7" t="s">
        <v>239</v>
      </c>
    </row>
    <row r="18" ht="11.25">
      <c r="C18" s="7" t="s">
        <v>240</v>
      </c>
    </row>
  </sheetData>
  <sheetProtection/>
  <mergeCells count="1">
    <mergeCell ref="C4:D4"/>
  </mergeCells>
  <printOptions/>
  <pageMargins left="0.7480314960629921" right="0.7480314960629921" top="0.984251968503937" bottom="0.984251968503937" header="0.5118110236220472" footer="0.5118110236220472"/>
  <pageSetup fitToHeight="1" fitToWidth="1" horizontalDpi="600" verticalDpi="600" orientation="landscape" scale="58" r:id="rId1"/>
</worksheet>
</file>

<file path=xl/worksheets/sheet13.xml><?xml version="1.0" encoding="utf-8"?>
<worksheet xmlns="http://schemas.openxmlformats.org/spreadsheetml/2006/main" xmlns:r="http://schemas.openxmlformats.org/officeDocument/2006/relationships">
  <sheetPr>
    <tabColor rgb="FF0070C0"/>
  </sheetPr>
  <dimension ref="B2:K18"/>
  <sheetViews>
    <sheetView showGridLines="0" zoomScalePageLayoutView="0" workbookViewId="0" topLeftCell="A1">
      <selection activeCell="B2" sqref="B2:J11"/>
    </sheetView>
  </sheetViews>
  <sheetFormatPr defaultColWidth="9.140625" defaultRowHeight="15"/>
  <cols>
    <col min="1" max="1" width="9.140625" style="7" customWidth="1"/>
    <col min="2" max="2" width="46.28125" style="7" bestFit="1" customWidth="1"/>
    <col min="3" max="3" width="0.71875" style="7" customWidth="1"/>
    <col min="4" max="4" width="12.421875" style="7" customWidth="1"/>
    <col min="5" max="5" width="2.7109375" style="7" customWidth="1"/>
    <col min="6" max="6" width="12.421875" style="7" customWidth="1"/>
    <col min="7" max="7" width="2.7109375" style="7" customWidth="1"/>
    <col min="8" max="8" width="11.57421875" style="7" customWidth="1"/>
    <col min="9" max="9" width="2.7109375" style="7" customWidth="1"/>
    <col min="10" max="10" width="11.57421875" style="7" customWidth="1"/>
    <col min="11" max="16384" width="9.140625" style="7" customWidth="1"/>
  </cols>
  <sheetData>
    <row r="2" spans="2:10" ht="11.25">
      <c r="B2" s="357" t="s">
        <v>222</v>
      </c>
      <c r="C2" s="357"/>
      <c r="D2" s="357"/>
      <c r="E2" s="357"/>
      <c r="F2" s="357"/>
      <c r="G2" s="357"/>
      <c r="H2" s="357"/>
      <c r="I2" s="357"/>
      <c r="J2" s="357"/>
    </row>
    <row r="3" spans="2:10" ht="11.25" customHeight="1">
      <c r="B3" s="357" t="s">
        <v>247</v>
      </c>
      <c r="C3" s="357"/>
      <c r="D3" s="357"/>
      <c r="E3" s="357"/>
      <c r="F3" s="357"/>
      <c r="G3" s="357"/>
      <c r="H3" s="357"/>
      <c r="I3" s="357"/>
      <c r="J3" s="357"/>
    </row>
    <row r="4" spans="2:10" ht="11.25">
      <c r="B4" s="357" t="s">
        <v>193</v>
      </c>
      <c r="C4" s="357"/>
      <c r="D4" s="357"/>
      <c r="E4" s="357"/>
      <c r="F4" s="357"/>
      <c r="G4" s="357"/>
      <c r="H4" s="357"/>
      <c r="I4" s="357"/>
      <c r="J4" s="357"/>
    </row>
    <row r="5" spans="2:10" ht="3.75" customHeight="1">
      <c r="B5" s="19"/>
      <c r="C5" s="19"/>
      <c r="D5" s="19"/>
      <c r="E5" s="19"/>
      <c r="F5" s="19"/>
      <c r="G5" s="19"/>
      <c r="H5" s="19"/>
      <c r="J5" s="19"/>
    </row>
    <row r="6" spans="2:11" ht="29.25" customHeight="1">
      <c r="B6" s="264" t="s">
        <v>89</v>
      </c>
      <c r="C6" s="278"/>
      <c r="D6" s="360" t="s">
        <v>223</v>
      </c>
      <c r="E6" s="360"/>
      <c r="F6" s="360"/>
      <c r="G6" s="279"/>
      <c r="H6" s="360" t="s">
        <v>224</v>
      </c>
      <c r="I6" s="360"/>
      <c r="J6" s="360"/>
      <c r="K6" s="108"/>
    </row>
    <row r="7" spans="2:10" ht="12" customHeight="1">
      <c r="B7" s="264"/>
      <c r="C7" s="264"/>
      <c r="D7" s="280">
        <v>43160</v>
      </c>
      <c r="E7" s="281"/>
      <c r="F7" s="280">
        <v>42795</v>
      </c>
      <c r="G7" s="281"/>
      <c r="H7" s="280">
        <v>43160</v>
      </c>
      <c r="I7" s="281"/>
      <c r="J7" s="280">
        <v>42795</v>
      </c>
    </row>
    <row r="8" spans="2:10" ht="11.25">
      <c r="B8" s="7" t="s">
        <v>171</v>
      </c>
      <c r="D8" s="32">
        <v>52430</v>
      </c>
      <c r="E8" s="32"/>
      <c r="F8" s="32">
        <v>64544</v>
      </c>
      <c r="G8" s="32"/>
      <c r="H8" s="32">
        <v>28182</v>
      </c>
      <c r="J8" s="32">
        <v>30193</v>
      </c>
    </row>
    <row r="9" spans="2:10" ht="11.25">
      <c r="B9" s="7" t="s">
        <v>172</v>
      </c>
      <c r="D9" s="32">
        <v>21875</v>
      </c>
      <c r="E9" s="32"/>
      <c r="F9" s="159">
        <v>20651</v>
      </c>
      <c r="G9" s="32"/>
      <c r="H9" s="32">
        <v>8770</v>
      </c>
      <c r="J9" s="32">
        <v>7853</v>
      </c>
    </row>
    <row r="10" spans="2:10" ht="11.25">
      <c r="B10" s="7" t="s">
        <v>229</v>
      </c>
      <c r="D10" s="32">
        <v>907</v>
      </c>
      <c r="E10" s="32"/>
      <c r="F10" s="217">
        <v>1005</v>
      </c>
      <c r="G10" s="218"/>
      <c r="H10" s="218">
        <v>221</v>
      </c>
      <c r="I10" s="219"/>
      <c r="J10" s="218">
        <v>232</v>
      </c>
    </row>
    <row r="11" spans="2:10" ht="11.25">
      <c r="B11" s="245" t="s">
        <v>230</v>
      </c>
      <c r="C11" s="245"/>
      <c r="D11" s="276">
        <v>75212</v>
      </c>
      <c r="E11" s="276"/>
      <c r="F11" s="276">
        <v>86200</v>
      </c>
      <c r="G11" s="276"/>
      <c r="H11" s="276">
        <v>37173</v>
      </c>
      <c r="I11" s="250"/>
      <c r="J11" s="276">
        <v>38278</v>
      </c>
    </row>
    <row r="16" ht="11.25">
      <c r="F16" s="109"/>
    </row>
    <row r="18" ht="11.25">
      <c r="B18" s="109"/>
    </row>
  </sheetData>
  <sheetProtection/>
  <mergeCells count="5">
    <mergeCell ref="D6:F6"/>
    <mergeCell ref="H6:J6"/>
    <mergeCell ref="B2:J2"/>
    <mergeCell ref="B3:J3"/>
    <mergeCell ref="B4:J4"/>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70C0"/>
  </sheetPr>
  <dimension ref="B3:D6"/>
  <sheetViews>
    <sheetView showGridLines="0" zoomScalePageLayoutView="0" workbookViewId="0" topLeftCell="A1">
      <selection activeCell="B3" sqref="B3:D6"/>
    </sheetView>
  </sheetViews>
  <sheetFormatPr defaultColWidth="11.421875" defaultRowHeight="15"/>
  <cols>
    <col min="1" max="1" width="11.421875" style="212" customWidth="1"/>
    <col min="2" max="2" width="28.57421875" style="212" customWidth="1"/>
    <col min="3" max="4" width="14.00390625" style="212" customWidth="1"/>
    <col min="5" max="16384" width="11.421875" style="212" customWidth="1"/>
  </cols>
  <sheetData>
    <row r="1" ht="23.25" customHeight="1"/>
    <row r="3" spans="2:4" ht="18" customHeight="1">
      <c r="B3" s="361" t="s">
        <v>232</v>
      </c>
      <c r="C3" s="362" t="s">
        <v>246</v>
      </c>
      <c r="D3" s="362" t="s">
        <v>234</v>
      </c>
    </row>
    <row r="4" spans="2:4" ht="18" customHeight="1">
      <c r="B4" s="361"/>
      <c r="C4" s="362"/>
      <c r="D4" s="362"/>
    </row>
    <row r="5" spans="2:4" ht="6" customHeight="1">
      <c r="B5" s="35"/>
      <c r="C5" s="213"/>
      <c r="D5" s="214"/>
    </row>
    <row r="6" spans="2:4" ht="12" thickBot="1">
      <c r="B6" s="215" t="s">
        <v>233</v>
      </c>
      <c r="C6" s="216">
        <v>0.41</v>
      </c>
      <c r="D6" s="216">
        <v>0.92</v>
      </c>
    </row>
  </sheetData>
  <sheetProtection/>
  <mergeCells count="3">
    <mergeCell ref="B3:B4"/>
    <mergeCell ref="C3:C4"/>
    <mergeCell ref="D3:D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70C0"/>
  </sheetPr>
  <dimension ref="B3:Q19"/>
  <sheetViews>
    <sheetView zoomScalePageLayoutView="0" workbookViewId="0" topLeftCell="A1">
      <selection activeCell="B3" sqref="B3:M8"/>
    </sheetView>
  </sheetViews>
  <sheetFormatPr defaultColWidth="10.00390625" defaultRowHeight="15"/>
  <cols>
    <col min="1" max="1" width="2.7109375" style="97" customWidth="1"/>
    <col min="2" max="2" width="26.421875" style="97" customWidth="1"/>
    <col min="3" max="4" width="10.28125" style="97" customWidth="1"/>
    <col min="5" max="5" width="0.71875" style="97" customWidth="1"/>
    <col min="6" max="7" width="10.28125" style="97" customWidth="1"/>
    <col min="8" max="8" width="0.71875" style="97" customWidth="1"/>
    <col min="9" max="10" width="10.28125" style="97" customWidth="1"/>
    <col min="11" max="11" width="0.71875" style="97" customWidth="1"/>
    <col min="12" max="12" width="10.28125" style="97" customWidth="1"/>
    <col min="13" max="13" width="11.57421875" style="97" customWidth="1"/>
    <col min="14" max="14" width="4.00390625" style="97" customWidth="1"/>
    <col min="15" max="15" width="7.140625" style="97" customWidth="1"/>
    <col min="16" max="16" width="7.57421875" style="97" bestFit="1" customWidth="1"/>
    <col min="17" max="17" width="8.28125" style="97" bestFit="1" customWidth="1"/>
    <col min="18" max="18" width="4.00390625" style="97" customWidth="1"/>
    <col min="19" max="19" width="8.7109375" style="97" customWidth="1"/>
    <col min="20" max="20" width="10.28125" style="97" customWidth="1"/>
    <col min="21" max="21" width="7.57421875" style="97" customWidth="1"/>
    <col min="22" max="245" width="4.00390625" style="97" customWidth="1"/>
    <col min="246" max="246" width="2.7109375" style="97" customWidth="1"/>
    <col min="247" max="247" width="28.57421875" style="97" customWidth="1"/>
    <col min="248" max="255" width="10.28125" style="97" customWidth="1"/>
    <col min="256" max="16384" width="10.00390625" style="97" customWidth="1"/>
  </cols>
  <sheetData>
    <row r="3" spans="2:13" ht="12.75">
      <c r="B3" s="225"/>
      <c r="C3" s="345" t="s">
        <v>91</v>
      </c>
      <c r="D3" s="345"/>
      <c r="E3" s="225"/>
      <c r="F3" s="345" t="s">
        <v>93</v>
      </c>
      <c r="G3" s="345"/>
      <c r="H3" s="225"/>
      <c r="I3" s="345" t="s">
        <v>94</v>
      </c>
      <c r="J3" s="345"/>
      <c r="K3" s="225"/>
      <c r="L3" s="345" t="s">
        <v>95</v>
      </c>
      <c r="M3" s="345"/>
    </row>
    <row r="4" spans="2:13" ht="12.75">
      <c r="B4" s="225"/>
      <c r="C4" s="346" t="s">
        <v>85</v>
      </c>
      <c r="D4" s="346"/>
      <c r="E4" s="225"/>
      <c r="F4" s="346" t="s">
        <v>82</v>
      </c>
      <c r="G4" s="346"/>
      <c r="H4" s="225"/>
      <c r="I4" s="346" t="s">
        <v>96</v>
      </c>
      <c r="J4" s="346"/>
      <c r="K4" s="225"/>
      <c r="L4" s="226"/>
      <c r="M4" s="226"/>
    </row>
    <row r="5" spans="2:13" ht="10.5" customHeight="1">
      <c r="B5" s="225"/>
      <c r="C5" s="227" t="s">
        <v>242</v>
      </c>
      <c r="D5" s="227" t="s">
        <v>243</v>
      </c>
      <c r="E5" s="228"/>
      <c r="F5" s="227" t="s">
        <v>242</v>
      </c>
      <c r="G5" s="227" t="s">
        <v>243</v>
      </c>
      <c r="H5" s="228"/>
      <c r="I5" s="227" t="s">
        <v>242</v>
      </c>
      <c r="J5" s="227" t="s">
        <v>243</v>
      </c>
      <c r="K5" s="228"/>
      <c r="L5" s="227" t="s">
        <v>242</v>
      </c>
      <c r="M5" s="227" t="s">
        <v>243</v>
      </c>
    </row>
    <row r="6" spans="2:17" s="101" customFormat="1" ht="12" customHeight="1">
      <c r="B6" s="103" t="s">
        <v>84</v>
      </c>
      <c r="C6" s="191">
        <v>4075</v>
      </c>
      <c r="D6" s="191">
        <v>4011</v>
      </c>
      <c r="E6" s="191"/>
      <c r="F6" s="192">
        <v>0.0498</v>
      </c>
      <c r="G6" s="192">
        <v>0.051</v>
      </c>
      <c r="H6" s="192"/>
      <c r="I6" s="191">
        <v>1889.468</v>
      </c>
      <c r="J6" s="191">
        <v>1839.762</v>
      </c>
      <c r="K6" s="191"/>
      <c r="L6" s="191">
        <v>2829</v>
      </c>
      <c r="M6" s="191">
        <v>2717</v>
      </c>
      <c r="O6" s="100"/>
      <c r="Q6" s="102"/>
    </row>
    <row r="7" spans="2:15" s="98" customFormat="1" ht="12.75">
      <c r="B7" s="229" t="s">
        <v>28</v>
      </c>
      <c r="C7" s="230">
        <v>4075</v>
      </c>
      <c r="D7" s="230">
        <v>4011</v>
      </c>
      <c r="E7" s="230"/>
      <c r="F7" s="231">
        <v>0.0498</v>
      </c>
      <c r="G7" s="231">
        <v>0.051</v>
      </c>
      <c r="H7" s="231"/>
      <c r="I7" s="230">
        <v>1889.468</v>
      </c>
      <c r="J7" s="230">
        <v>1839.762</v>
      </c>
      <c r="K7" s="230"/>
      <c r="L7" s="230">
        <v>2829</v>
      </c>
      <c r="M7" s="230">
        <v>2717</v>
      </c>
      <c r="O7" s="100"/>
    </row>
    <row r="8" spans="2:13" ht="12.75">
      <c r="B8" s="99" t="s">
        <v>97</v>
      </c>
      <c r="C8" s="99"/>
      <c r="D8" s="99"/>
      <c r="E8" s="99"/>
      <c r="F8" s="99"/>
      <c r="G8" s="99"/>
      <c r="H8" s="99"/>
      <c r="I8" s="99"/>
      <c r="J8" s="99"/>
      <c r="K8" s="99"/>
      <c r="L8" s="99"/>
      <c r="M8" s="99"/>
    </row>
    <row r="9" spans="2:8" ht="12.75">
      <c r="B9" s="121"/>
      <c r="C9" s="99"/>
      <c r="D9" s="99"/>
      <c r="E9" s="99"/>
      <c r="F9" s="126"/>
      <c r="G9" s="99"/>
      <c r="H9" s="99"/>
    </row>
    <row r="10" spans="2:8" ht="12.75">
      <c r="B10" s="121"/>
      <c r="C10" s="99"/>
      <c r="D10" s="99"/>
      <c r="E10" s="99"/>
      <c r="F10" s="126"/>
      <c r="G10" s="99"/>
      <c r="H10" s="99"/>
    </row>
    <row r="11" spans="2:8" ht="12.75">
      <c r="B11" s="121"/>
      <c r="C11" s="99"/>
      <c r="D11" s="99"/>
      <c r="E11" s="99"/>
      <c r="F11" s="126"/>
      <c r="G11" s="99"/>
      <c r="H11" s="99"/>
    </row>
    <row r="12" spans="2:8" ht="12.75">
      <c r="B12" s="121"/>
      <c r="C12" s="99"/>
      <c r="D12" s="99"/>
      <c r="E12" s="99"/>
      <c r="F12" s="126"/>
      <c r="G12" s="99"/>
      <c r="H12" s="99"/>
    </row>
    <row r="13" spans="2:13" ht="12.75">
      <c r="B13" s="225"/>
      <c r="C13" s="345" t="s">
        <v>91</v>
      </c>
      <c r="D13" s="345"/>
      <c r="E13" s="225"/>
      <c r="F13" s="345" t="s">
        <v>93</v>
      </c>
      <c r="G13" s="345"/>
      <c r="H13" s="225"/>
      <c r="I13" s="345" t="s">
        <v>94</v>
      </c>
      <c r="J13" s="345"/>
      <c r="K13" s="225"/>
      <c r="L13" s="345" t="s">
        <v>95</v>
      </c>
      <c r="M13" s="345"/>
    </row>
    <row r="14" spans="2:13" ht="12.75">
      <c r="B14" s="225"/>
      <c r="C14" s="346" t="s">
        <v>85</v>
      </c>
      <c r="D14" s="346"/>
      <c r="E14" s="225"/>
      <c r="F14" s="346" t="s">
        <v>82</v>
      </c>
      <c r="G14" s="346"/>
      <c r="H14" s="225"/>
      <c r="I14" s="346" t="s">
        <v>96</v>
      </c>
      <c r="J14" s="346"/>
      <c r="K14" s="225"/>
      <c r="L14" s="226"/>
      <c r="M14" s="226"/>
    </row>
    <row r="15" spans="2:13" ht="12.75">
      <c r="B15" s="225"/>
      <c r="C15" s="227" t="s">
        <v>237</v>
      </c>
      <c r="D15" s="227" t="s">
        <v>241</v>
      </c>
      <c r="E15" s="228"/>
      <c r="F15" s="227" t="s">
        <v>237</v>
      </c>
      <c r="G15" s="227" t="s">
        <v>241</v>
      </c>
      <c r="H15" s="228"/>
      <c r="I15" s="227" t="s">
        <v>237</v>
      </c>
      <c r="J15" s="227" t="s">
        <v>241</v>
      </c>
      <c r="K15" s="228"/>
      <c r="L15" s="227" t="s">
        <v>237</v>
      </c>
      <c r="M15" s="227" t="s">
        <v>241</v>
      </c>
    </row>
    <row r="16" spans="2:13" ht="12.75">
      <c r="B16" s="103" t="s">
        <v>84</v>
      </c>
      <c r="C16" s="191">
        <v>16438</v>
      </c>
      <c r="D16" s="191">
        <v>15924</v>
      </c>
      <c r="E16" s="191"/>
      <c r="F16" s="192">
        <v>0.051</v>
      </c>
      <c r="G16" s="192">
        <v>0.053</v>
      </c>
      <c r="H16" s="192"/>
      <c r="I16" s="191">
        <v>1882</v>
      </c>
      <c r="J16" s="191">
        <v>1825.519</v>
      </c>
      <c r="K16" s="191"/>
      <c r="L16" s="191">
        <v>2814</v>
      </c>
      <c r="M16" s="191">
        <v>2646</v>
      </c>
    </row>
    <row r="17" spans="2:13" ht="12.75">
      <c r="B17" s="229" t="s">
        <v>28</v>
      </c>
      <c r="C17" s="230">
        <v>16438</v>
      </c>
      <c r="D17" s="230">
        <v>15924</v>
      </c>
      <c r="E17" s="230"/>
      <c r="F17" s="231">
        <v>0.051</v>
      </c>
      <c r="G17" s="231">
        <v>0.053</v>
      </c>
      <c r="H17" s="231"/>
      <c r="I17" s="230">
        <v>1882</v>
      </c>
      <c r="J17" s="230">
        <v>1825.519</v>
      </c>
      <c r="K17" s="230"/>
      <c r="L17" s="230">
        <v>2814</v>
      </c>
      <c r="M17" s="230">
        <v>2646</v>
      </c>
    </row>
    <row r="18" spans="2:13" ht="12.75">
      <c r="B18" s="99" t="s">
        <v>97</v>
      </c>
      <c r="C18" s="99"/>
      <c r="D18" s="99"/>
      <c r="E18" s="99"/>
      <c r="F18" s="99"/>
      <c r="G18" s="99"/>
      <c r="H18" s="99"/>
      <c r="I18" s="99"/>
      <c r="J18" s="99"/>
      <c r="K18" s="99"/>
      <c r="L18" s="99"/>
      <c r="M18" s="99"/>
    </row>
    <row r="19" ht="12.75">
      <c r="B19" s="121" t="s">
        <v>235</v>
      </c>
    </row>
  </sheetData>
  <sheetProtection/>
  <mergeCells count="14">
    <mergeCell ref="L3:M3"/>
    <mergeCell ref="C4:D4"/>
    <mergeCell ref="F4:G4"/>
    <mergeCell ref="I4:J4"/>
    <mergeCell ref="C3:D3"/>
    <mergeCell ref="F3:G3"/>
    <mergeCell ref="I3:J3"/>
    <mergeCell ref="C13:D13"/>
    <mergeCell ref="F13:G13"/>
    <mergeCell ref="I13:J13"/>
    <mergeCell ref="L13:M13"/>
    <mergeCell ref="C14:D14"/>
    <mergeCell ref="F14:G14"/>
    <mergeCell ref="I14:J1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70C0"/>
  </sheetPr>
  <dimension ref="B3:M35"/>
  <sheetViews>
    <sheetView showGridLines="0" zoomScalePageLayoutView="0" workbookViewId="0" topLeftCell="A1">
      <selection activeCell="F20" sqref="F20"/>
    </sheetView>
  </sheetViews>
  <sheetFormatPr defaultColWidth="9.140625" defaultRowHeight="15"/>
  <cols>
    <col min="1" max="1" width="9.140625" style="7" customWidth="1"/>
    <col min="2" max="2" width="39.7109375" style="44" customWidth="1"/>
    <col min="3" max="3" width="8.28125" style="44" bestFit="1" customWidth="1"/>
    <col min="4" max="4" width="8.57421875" style="44" bestFit="1" customWidth="1"/>
    <col min="5" max="5" width="1.28515625" style="44" customWidth="1"/>
    <col min="6" max="6" width="7.7109375" style="44" bestFit="1" customWidth="1"/>
    <col min="7" max="7" width="7.421875" style="44" bestFit="1" customWidth="1"/>
    <col min="8" max="8" width="8.28125" style="44" bestFit="1" customWidth="1"/>
    <col min="9" max="9" width="8.57421875" style="44" bestFit="1" customWidth="1"/>
    <col min="10" max="10" width="12.57421875" style="44" customWidth="1"/>
    <col min="11" max="13" width="11.421875" style="44" customWidth="1"/>
    <col min="14" max="16384" width="9.140625" style="7" customWidth="1"/>
  </cols>
  <sheetData>
    <row r="3" spans="2:9" ht="12.75">
      <c r="B3" s="143"/>
      <c r="C3" s="143"/>
      <c r="D3" s="143"/>
      <c r="E3" s="143"/>
      <c r="F3" s="143"/>
      <c r="G3" s="143"/>
      <c r="H3" s="143"/>
      <c r="I3" s="143"/>
    </row>
    <row r="4" spans="2:9" ht="12.75">
      <c r="B4" s="143"/>
      <c r="C4" s="143"/>
      <c r="D4" s="143"/>
      <c r="E4" s="143"/>
      <c r="F4" s="143"/>
      <c r="G4" s="143"/>
      <c r="H4" s="143"/>
      <c r="I4" s="143"/>
    </row>
    <row r="5" spans="2:9" ht="12.75">
      <c r="B5" s="347" t="s">
        <v>98</v>
      </c>
      <c r="C5" s="347"/>
      <c r="D5" s="347"/>
      <c r="E5" s="347"/>
      <c r="F5" s="347"/>
      <c r="G5" s="347"/>
      <c r="H5" s="347"/>
      <c r="I5" s="347"/>
    </row>
    <row r="6" spans="2:9" ht="12.75">
      <c r="B6" s="347" t="s">
        <v>99</v>
      </c>
      <c r="C6" s="347"/>
      <c r="D6" s="347"/>
      <c r="E6" s="347"/>
      <c r="F6" s="347"/>
      <c r="G6" s="347"/>
      <c r="H6" s="347"/>
      <c r="I6" s="347"/>
    </row>
    <row r="7" spans="2:9" ht="12.75">
      <c r="B7" s="347" t="s">
        <v>100</v>
      </c>
      <c r="C7" s="347"/>
      <c r="D7" s="347"/>
      <c r="E7" s="347"/>
      <c r="F7" s="347"/>
      <c r="G7" s="347"/>
      <c r="H7" s="347"/>
      <c r="I7" s="347"/>
    </row>
    <row r="8" spans="2:9" ht="5.25" customHeight="1">
      <c r="B8" s="144"/>
      <c r="C8" s="144"/>
      <c r="D8" s="144"/>
      <c r="E8" s="144"/>
      <c r="F8" s="144"/>
      <c r="G8" s="144"/>
      <c r="H8" s="144"/>
      <c r="I8" s="144"/>
    </row>
    <row r="9" spans="2:13" ht="25.5" customHeight="1">
      <c r="B9" s="350" t="s">
        <v>101</v>
      </c>
      <c r="C9" s="348" t="s">
        <v>86</v>
      </c>
      <c r="D9" s="348"/>
      <c r="E9" s="232"/>
      <c r="F9" s="349" t="s">
        <v>225</v>
      </c>
      <c r="G9" s="349"/>
      <c r="H9" s="348" t="s">
        <v>28</v>
      </c>
      <c r="I9" s="348"/>
      <c r="J9" s="139"/>
      <c r="K9" s="139"/>
      <c r="L9" s="139"/>
      <c r="M9" s="139"/>
    </row>
    <row r="10" spans="2:9" ht="12.75">
      <c r="B10" s="350"/>
      <c r="C10" s="227" t="s">
        <v>242</v>
      </c>
      <c r="D10" s="227" t="s">
        <v>243</v>
      </c>
      <c r="E10" s="233"/>
      <c r="F10" s="227" t="s">
        <v>242</v>
      </c>
      <c r="G10" s="227" t="s">
        <v>243</v>
      </c>
      <c r="H10" s="227" t="s">
        <v>242</v>
      </c>
      <c r="I10" s="227" t="s">
        <v>243</v>
      </c>
    </row>
    <row r="11" spans="2:13" ht="12.75">
      <c r="B11" s="146"/>
      <c r="C11" s="175"/>
      <c r="D11" s="175"/>
      <c r="E11" s="175"/>
      <c r="F11" s="175"/>
      <c r="G11" s="175"/>
      <c r="H11" s="175"/>
      <c r="I11" s="175"/>
      <c r="J11" s="49"/>
      <c r="K11" s="49"/>
      <c r="L11" s="49"/>
      <c r="M11" s="49"/>
    </row>
    <row r="12" spans="2:11" ht="13.5" thickBot="1">
      <c r="B12" s="147" t="s">
        <v>98</v>
      </c>
      <c r="C12" s="176"/>
      <c r="D12" s="176"/>
      <c r="E12" s="175"/>
      <c r="F12" s="176"/>
      <c r="G12" s="176"/>
      <c r="H12" s="176"/>
      <c r="I12" s="176"/>
      <c r="J12" s="79"/>
      <c r="K12" s="79"/>
    </row>
    <row r="13" spans="2:13" ht="12">
      <c r="B13" s="148"/>
      <c r="C13" s="177"/>
      <c r="D13" s="177"/>
      <c r="E13" s="175"/>
      <c r="F13" s="177"/>
      <c r="G13" s="177"/>
      <c r="H13" s="177"/>
      <c r="I13" s="177"/>
      <c r="J13" s="140"/>
      <c r="K13" s="140"/>
      <c r="L13" s="140"/>
      <c r="M13" s="140"/>
    </row>
    <row r="14" spans="2:11" ht="13.5" thickBot="1">
      <c r="B14" s="147" t="s">
        <v>102</v>
      </c>
      <c r="C14" s="178">
        <v>323588</v>
      </c>
      <c r="D14" s="178">
        <v>350009</v>
      </c>
      <c r="E14" s="175"/>
      <c r="F14" s="178">
        <v>-86560</v>
      </c>
      <c r="G14" s="178">
        <v>-91004</v>
      </c>
      <c r="H14" s="178">
        <v>237028</v>
      </c>
      <c r="I14" s="178">
        <v>259005</v>
      </c>
      <c r="J14" s="141"/>
      <c r="K14" s="141"/>
    </row>
    <row r="15" spans="2:12" ht="12.75">
      <c r="B15" s="149" t="s">
        <v>103</v>
      </c>
      <c r="C15" s="177">
        <v>270730</v>
      </c>
      <c r="D15" s="177">
        <v>277775</v>
      </c>
      <c r="E15" s="175"/>
      <c r="F15" s="177">
        <v>-86560</v>
      </c>
      <c r="G15" s="177">
        <v>-91004</v>
      </c>
      <c r="H15" s="177">
        <v>184170</v>
      </c>
      <c r="I15" s="177">
        <v>186771</v>
      </c>
      <c r="J15" s="141"/>
      <c r="K15" s="141"/>
      <c r="L15" s="79"/>
    </row>
    <row r="16" spans="2:12" ht="12.75">
      <c r="B16" s="150" t="s">
        <v>104</v>
      </c>
      <c r="C16" s="151">
        <v>50343</v>
      </c>
      <c r="D16" s="151">
        <v>58541</v>
      </c>
      <c r="E16" s="175"/>
      <c r="F16" s="151">
        <v>0</v>
      </c>
      <c r="G16" s="151">
        <v>0</v>
      </c>
      <c r="H16" s="151">
        <v>50343</v>
      </c>
      <c r="I16" s="151">
        <v>58541</v>
      </c>
      <c r="J16" s="141"/>
      <c r="K16" s="141"/>
      <c r="L16" s="79"/>
    </row>
    <row r="17" spans="2:12" ht="12.75">
      <c r="B17" s="150" t="s">
        <v>105</v>
      </c>
      <c r="C17" s="151">
        <v>2515</v>
      </c>
      <c r="D17" s="151">
        <v>13693</v>
      </c>
      <c r="E17" s="175"/>
      <c r="F17" s="151">
        <v>0</v>
      </c>
      <c r="G17" s="151">
        <v>0</v>
      </c>
      <c r="H17" s="151">
        <v>2515</v>
      </c>
      <c r="I17" s="151">
        <v>13693</v>
      </c>
      <c r="J17" s="141"/>
      <c r="K17" s="141"/>
      <c r="L17" s="79"/>
    </row>
    <row r="18" spans="2:11" ht="13.5" thickBot="1">
      <c r="B18" s="152" t="s">
        <v>106</v>
      </c>
      <c r="C18" s="176">
        <v>0</v>
      </c>
      <c r="D18" s="176">
        <v>0</v>
      </c>
      <c r="E18" s="175"/>
      <c r="F18" s="176">
        <v>0</v>
      </c>
      <c r="G18" s="176">
        <v>0</v>
      </c>
      <c r="H18" s="176">
        <v>0</v>
      </c>
      <c r="I18" s="176">
        <v>0</v>
      </c>
      <c r="J18" s="141"/>
      <c r="K18" s="141"/>
    </row>
    <row r="19" spans="2:13" ht="12.75" thickBot="1">
      <c r="B19" s="153"/>
      <c r="C19" s="179"/>
      <c r="D19" s="180"/>
      <c r="E19" s="175"/>
      <c r="F19" s="179"/>
      <c r="G19" s="180"/>
      <c r="H19" s="179"/>
      <c r="I19" s="180"/>
      <c r="J19" s="140"/>
      <c r="K19" s="140"/>
      <c r="L19" s="140"/>
      <c r="M19" s="140"/>
    </row>
    <row r="20" spans="2:11" ht="13.5" thickBot="1">
      <c r="B20" s="147" t="s">
        <v>107</v>
      </c>
      <c r="C20" s="178">
        <v>284734</v>
      </c>
      <c r="D20" s="178">
        <v>283950</v>
      </c>
      <c r="E20" s="175"/>
      <c r="F20" s="178">
        <v>0</v>
      </c>
      <c r="G20" s="178">
        <v>-649</v>
      </c>
      <c r="H20" s="178">
        <v>284734</v>
      </c>
      <c r="I20" s="178">
        <v>283301</v>
      </c>
      <c r="J20" s="141"/>
      <c r="K20" s="141"/>
    </row>
    <row r="21" spans="2:12" ht="12.75">
      <c r="B21" s="149" t="s">
        <v>108</v>
      </c>
      <c r="C21" s="177">
        <v>100324</v>
      </c>
      <c r="D21" s="177">
        <v>100495</v>
      </c>
      <c r="E21" s="175"/>
      <c r="F21" s="177">
        <v>0</v>
      </c>
      <c r="G21" s="177">
        <v>-396</v>
      </c>
      <c r="H21" s="177">
        <v>100324</v>
      </c>
      <c r="I21" s="177">
        <v>100099</v>
      </c>
      <c r="J21" s="141"/>
      <c r="K21" s="141"/>
      <c r="L21" s="79"/>
    </row>
    <row r="22" spans="2:12" ht="12.75">
      <c r="B22" s="150" t="s">
        <v>109</v>
      </c>
      <c r="C22" s="151">
        <v>98790</v>
      </c>
      <c r="D22" s="151">
        <v>97997</v>
      </c>
      <c r="E22" s="175"/>
      <c r="F22" s="151">
        <v>0</v>
      </c>
      <c r="G22" s="151">
        <v>0</v>
      </c>
      <c r="H22" s="151">
        <v>98790</v>
      </c>
      <c r="I22" s="151">
        <v>97997</v>
      </c>
      <c r="J22" s="141"/>
      <c r="K22" s="141"/>
      <c r="L22" s="79"/>
    </row>
    <row r="23" spans="2:12" ht="12.75">
      <c r="B23" s="150" t="s">
        <v>31</v>
      </c>
      <c r="C23" s="151">
        <v>53314</v>
      </c>
      <c r="D23" s="151">
        <v>53481</v>
      </c>
      <c r="E23" s="175"/>
      <c r="F23" s="151">
        <v>0</v>
      </c>
      <c r="G23" s="151">
        <v>0</v>
      </c>
      <c r="H23" s="151">
        <v>53314</v>
      </c>
      <c r="I23" s="151">
        <v>53481</v>
      </c>
      <c r="J23" s="141"/>
      <c r="K23" s="141"/>
      <c r="L23" s="79"/>
    </row>
    <row r="24" spans="2:12" ht="13.5" thickBot="1">
      <c r="B24" s="152" t="s">
        <v>110</v>
      </c>
      <c r="C24" s="176">
        <v>32306</v>
      </c>
      <c r="D24" s="176">
        <v>31977</v>
      </c>
      <c r="E24" s="175"/>
      <c r="F24" s="176">
        <v>0</v>
      </c>
      <c r="G24" s="176">
        <v>-253</v>
      </c>
      <c r="H24" s="176">
        <v>32306</v>
      </c>
      <c r="I24" s="176">
        <v>31724</v>
      </c>
      <c r="J24" s="141"/>
      <c r="K24" s="141"/>
      <c r="L24" s="79"/>
    </row>
    <row r="25" spans="2:11" ht="13.5" thickBot="1">
      <c r="B25" s="154" t="s">
        <v>111</v>
      </c>
      <c r="C25" s="176">
        <v>-86560</v>
      </c>
      <c r="D25" s="176">
        <v>-91653</v>
      </c>
      <c r="E25" s="175"/>
      <c r="F25" s="176">
        <v>0</v>
      </c>
      <c r="G25" s="176">
        <v>0</v>
      </c>
      <c r="H25" s="176">
        <v>0</v>
      </c>
      <c r="I25" s="176">
        <v>0</v>
      </c>
      <c r="J25" s="141"/>
      <c r="K25" s="141"/>
    </row>
    <row r="26" spans="2:13" ht="7.5" customHeight="1" thickBot="1">
      <c r="B26" s="155"/>
      <c r="C26" s="181"/>
      <c r="D26" s="181"/>
      <c r="E26" s="175"/>
      <c r="F26" s="181"/>
      <c r="G26" s="181"/>
      <c r="H26" s="181"/>
      <c r="I26" s="181"/>
      <c r="J26" s="49"/>
      <c r="K26" s="49"/>
      <c r="L26" s="49"/>
      <c r="M26" s="49"/>
    </row>
    <row r="27" spans="2:11" ht="13.5" thickBot="1">
      <c r="B27" s="285" t="s">
        <v>112</v>
      </c>
      <c r="C27" s="286">
        <v>521762</v>
      </c>
      <c r="D27" s="286">
        <v>542306</v>
      </c>
      <c r="E27" s="287"/>
      <c r="F27" s="288">
        <v>-86560</v>
      </c>
      <c r="G27" s="288">
        <v>-91653</v>
      </c>
      <c r="H27" s="286">
        <v>521762</v>
      </c>
      <c r="I27" s="286">
        <v>542306</v>
      </c>
      <c r="J27" s="141"/>
      <c r="K27" s="141"/>
    </row>
    <row r="28" spans="2:9" ht="6" customHeight="1">
      <c r="B28" s="145"/>
      <c r="C28" s="145"/>
      <c r="D28" s="145"/>
      <c r="E28" s="175"/>
      <c r="F28" s="145"/>
      <c r="G28" s="145"/>
      <c r="H28" s="145"/>
      <c r="I28" s="145"/>
    </row>
    <row r="29" spans="2:9" ht="12.75">
      <c r="B29" s="234" t="s">
        <v>231</v>
      </c>
      <c r="C29" s="236">
        <v>-20544</v>
      </c>
      <c r="D29" s="235">
        <v>-0.03788267140691787</v>
      </c>
      <c r="E29" s="233"/>
      <c r="F29" s="236">
        <v>0</v>
      </c>
      <c r="G29" s="236">
        <v>0</v>
      </c>
      <c r="H29" s="236">
        <v>-20544</v>
      </c>
      <c r="I29" s="235">
        <v>-0.03788267140691787</v>
      </c>
    </row>
    <row r="30" spans="2:9" ht="14.25">
      <c r="B30" s="142"/>
      <c r="C30" s="142"/>
      <c r="D30" s="142"/>
      <c r="E30" s="47"/>
      <c r="F30" s="142"/>
      <c r="G30" s="142"/>
      <c r="H30" s="142"/>
      <c r="I30" s="142"/>
    </row>
    <row r="31" spans="3:5" ht="14.25">
      <c r="C31" s="79"/>
      <c r="D31" s="79"/>
      <c r="E31" s="47"/>
    </row>
    <row r="32" ht="14.25">
      <c r="E32" s="47"/>
    </row>
    <row r="33" spans="3:5" ht="14.25">
      <c r="C33" s="79"/>
      <c r="D33" s="79"/>
      <c r="E33" s="47"/>
    </row>
    <row r="34" ht="14.25">
      <c r="E34" s="47"/>
    </row>
    <row r="35" ht="14.25">
      <c r="E35" s="47"/>
    </row>
  </sheetData>
  <sheetProtection/>
  <mergeCells count="7">
    <mergeCell ref="B5:I5"/>
    <mergeCell ref="B6:I6"/>
    <mergeCell ref="B7:I7"/>
    <mergeCell ref="H9:I9"/>
    <mergeCell ref="C9:D9"/>
    <mergeCell ref="F9:G9"/>
    <mergeCell ref="B9:B1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K77"/>
  <sheetViews>
    <sheetView showGridLines="0" zoomScale="90" zoomScaleNormal="90" zoomScalePageLayoutView="0" workbookViewId="0" topLeftCell="A1">
      <selection activeCell="B3" sqref="B3:F40"/>
    </sheetView>
  </sheetViews>
  <sheetFormatPr defaultColWidth="7.28125" defaultRowHeight="15"/>
  <cols>
    <col min="1" max="1" width="7.8515625" style="44" customWidth="1"/>
    <col min="2" max="2" width="67.57421875" style="44" bestFit="1" customWidth="1"/>
    <col min="3" max="3" width="15.8515625" style="45" customWidth="1"/>
    <col min="4" max="4" width="15.421875" style="45" customWidth="1"/>
    <col min="5" max="5" width="14.7109375" style="45" customWidth="1"/>
    <col min="6" max="6" width="13.8515625" style="44" customWidth="1"/>
    <col min="7" max="7" width="1.28515625" style="44" customWidth="1"/>
    <col min="8" max="8" width="9.8515625" style="44" customWidth="1"/>
    <col min="9" max="9" width="3.421875" style="44" customWidth="1"/>
    <col min="10" max="10" width="15.00390625" style="44" customWidth="1"/>
    <col min="11" max="11" width="14.00390625" style="44" customWidth="1"/>
    <col min="12" max="16384" width="7.28125" style="44" customWidth="1"/>
  </cols>
  <sheetData>
    <row r="1" spans="1:9" ht="12.75">
      <c r="A1" s="104"/>
      <c r="B1" s="45"/>
      <c r="E1" s="44"/>
      <c r="I1" s="46"/>
    </row>
    <row r="2" spans="3:5" ht="12.75">
      <c r="C2" s="44"/>
      <c r="D2" s="44"/>
      <c r="E2" s="44"/>
    </row>
    <row r="3" spans="2:7" s="47" customFormat="1" ht="28.5" customHeight="1">
      <c r="B3" s="237" t="s">
        <v>113</v>
      </c>
      <c r="C3" s="238" t="s">
        <v>242</v>
      </c>
      <c r="D3" s="238" t="s">
        <v>243</v>
      </c>
      <c r="E3" s="239" t="s">
        <v>114</v>
      </c>
      <c r="F3" s="239" t="s">
        <v>115</v>
      </c>
      <c r="G3" s="48"/>
    </row>
    <row r="4" spans="2:6" s="49" customFormat="1" ht="3" customHeight="1">
      <c r="B4" s="50"/>
      <c r="C4" s="51"/>
      <c r="D4" s="52"/>
      <c r="E4" s="52"/>
      <c r="F4" s="53"/>
    </row>
    <row r="5" spans="2:11" ht="12.75">
      <c r="B5" s="289" t="s">
        <v>116</v>
      </c>
      <c r="C5" s="290">
        <v>561483</v>
      </c>
      <c r="D5" s="290">
        <v>594438</v>
      </c>
      <c r="E5" s="291">
        <v>-32955</v>
      </c>
      <c r="F5" s="292">
        <v>-0.0554</v>
      </c>
      <c r="I5" s="54"/>
      <c r="K5" s="49"/>
    </row>
    <row r="6" spans="2:11" ht="14.25">
      <c r="B6" s="55" t="s">
        <v>117</v>
      </c>
      <c r="C6" s="200">
        <v>550357</v>
      </c>
      <c r="D6" s="200">
        <v>586637</v>
      </c>
      <c r="E6" s="201">
        <v>-36280</v>
      </c>
      <c r="F6" s="202">
        <v>-0.0618</v>
      </c>
      <c r="I6" s="54"/>
      <c r="K6" s="47"/>
    </row>
    <row r="7" spans="2:11" ht="12.75">
      <c r="B7" s="55" t="s">
        <v>118</v>
      </c>
      <c r="C7" s="200">
        <v>11126</v>
      </c>
      <c r="D7" s="200">
        <v>7801</v>
      </c>
      <c r="E7" s="201">
        <v>3325</v>
      </c>
      <c r="F7" s="202">
        <v>0.4262</v>
      </c>
      <c r="I7" s="54"/>
      <c r="K7" s="49"/>
    </row>
    <row r="8" spans="2:11" ht="12.75">
      <c r="B8" s="289" t="s">
        <v>119</v>
      </c>
      <c r="C8" s="290">
        <v>-330621</v>
      </c>
      <c r="D8" s="290">
        <v>-369622</v>
      </c>
      <c r="E8" s="291">
        <v>39001</v>
      </c>
      <c r="F8" s="292">
        <v>-0.1055</v>
      </c>
      <c r="K8" s="49"/>
    </row>
    <row r="9" spans="2:11" ht="12.75">
      <c r="B9" s="55" t="s">
        <v>120</v>
      </c>
      <c r="C9" s="200">
        <v>-209724</v>
      </c>
      <c r="D9" s="203">
        <v>-206050</v>
      </c>
      <c r="E9" s="201">
        <v>-3674</v>
      </c>
      <c r="F9" s="202">
        <v>0.0178</v>
      </c>
      <c r="K9" s="49"/>
    </row>
    <row r="10" spans="2:11" ht="12.75">
      <c r="B10" s="55" t="s">
        <v>121</v>
      </c>
      <c r="C10" s="200">
        <v>-54292</v>
      </c>
      <c r="D10" s="200">
        <v>-84222</v>
      </c>
      <c r="E10" s="201">
        <v>29930</v>
      </c>
      <c r="F10" s="202">
        <v>-0.3554</v>
      </c>
      <c r="K10" s="49"/>
    </row>
    <row r="11" spans="2:11" ht="11.25" customHeight="1">
      <c r="B11" s="55" t="s">
        <v>122</v>
      </c>
      <c r="C11" s="200">
        <v>-47186</v>
      </c>
      <c r="D11" s="203">
        <v>-48255</v>
      </c>
      <c r="E11" s="201">
        <v>1069</v>
      </c>
      <c r="F11" s="202">
        <v>-0.0222</v>
      </c>
      <c r="K11" s="49"/>
    </row>
    <row r="12" spans="2:11" ht="12.75">
      <c r="B12" s="55" t="s">
        <v>123</v>
      </c>
      <c r="C12" s="200">
        <v>-19419</v>
      </c>
      <c r="D12" s="203">
        <v>-31095</v>
      </c>
      <c r="E12" s="201">
        <v>11676</v>
      </c>
      <c r="F12" s="202">
        <v>-0.3755</v>
      </c>
      <c r="K12" s="49"/>
    </row>
    <row r="13" spans="2:11" ht="12.75">
      <c r="B13" s="289" t="s">
        <v>124</v>
      </c>
      <c r="C13" s="290">
        <v>230862</v>
      </c>
      <c r="D13" s="290">
        <v>224816</v>
      </c>
      <c r="E13" s="291">
        <v>6046</v>
      </c>
      <c r="F13" s="292">
        <v>0.0269</v>
      </c>
      <c r="J13" s="56"/>
      <c r="K13" s="49"/>
    </row>
    <row r="14" spans="2:11" ht="12.75">
      <c r="B14" s="55" t="s">
        <v>125</v>
      </c>
      <c r="C14" s="200">
        <v>2572</v>
      </c>
      <c r="D14" s="200">
        <v>3277</v>
      </c>
      <c r="E14" s="201">
        <v>-705</v>
      </c>
      <c r="F14" s="202">
        <v>-0.2151</v>
      </c>
      <c r="K14" s="49"/>
    </row>
    <row r="15" spans="2:11" ht="12.75">
      <c r="B15" s="55" t="s">
        <v>126</v>
      </c>
      <c r="C15" s="200">
        <v>-28978</v>
      </c>
      <c r="D15" s="200">
        <v>-32774</v>
      </c>
      <c r="E15" s="201">
        <v>3796</v>
      </c>
      <c r="F15" s="202">
        <v>-0.1158</v>
      </c>
      <c r="K15" s="49"/>
    </row>
    <row r="16" spans="2:11" ht="12.75">
      <c r="B16" s="55" t="s">
        <v>127</v>
      </c>
      <c r="C16" s="200">
        <v>-29684</v>
      </c>
      <c r="D16" s="200">
        <v>-26180</v>
      </c>
      <c r="E16" s="201">
        <v>-3504</v>
      </c>
      <c r="F16" s="202">
        <v>0.1338</v>
      </c>
      <c r="K16" s="49"/>
    </row>
    <row r="17" spans="2:11" ht="14.25" customHeight="1">
      <c r="B17" s="289" t="s">
        <v>128</v>
      </c>
      <c r="C17" s="290">
        <v>174772</v>
      </c>
      <c r="D17" s="290">
        <v>169139</v>
      </c>
      <c r="E17" s="291">
        <v>5633</v>
      </c>
      <c r="F17" s="292">
        <v>0.0333</v>
      </c>
      <c r="K17" s="49"/>
    </row>
    <row r="18" spans="2:11" ht="12.75">
      <c r="B18" s="55" t="s">
        <v>129</v>
      </c>
      <c r="C18" s="200">
        <v>-37173</v>
      </c>
      <c r="D18" s="203">
        <v>-38277</v>
      </c>
      <c r="E18" s="201">
        <v>1104</v>
      </c>
      <c r="F18" s="202">
        <v>-0.0288</v>
      </c>
      <c r="K18" s="49"/>
    </row>
    <row r="19" spans="2:11" ht="12.75">
      <c r="B19" s="55" t="s">
        <v>130</v>
      </c>
      <c r="C19" s="200">
        <v>-1065</v>
      </c>
      <c r="D19" s="203">
        <v>-1404</v>
      </c>
      <c r="E19" s="201">
        <v>339</v>
      </c>
      <c r="F19" s="202">
        <v>-0.2415</v>
      </c>
      <c r="K19" s="49"/>
    </row>
    <row r="20" spans="2:11" ht="18" customHeight="1">
      <c r="B20" s="289" t="s">
        <v>131</v>
      </c>
      <c r="C20" s="290">
        <v>136534</v>
      </c>
      <c r="D20" s="290">
        <v>129458</v>
      </c>
      <c r="E20" s="291">
        <v>7076</v>
      </c>
      <c r="F20" s="292">
        <v>0.0547</v>
      </c>
      <c r="J20" s="56"/>
      <c r="K20" s="56"/>
    </row>
    <row r="21" spans="2:11" ht="18.75" customHeight="1">
      <c r="B21" s="289" t="s">
        <v>132</v>
      </c>
      <c r="C21" s="290">
        <v>-7187</v>
      </c>
      <c r="D21" s="290">
        <v>-4178</v>
      </c>
      <c r="E21" s="291">
        <v>-3009</v>
      </c>
      <c r="F21" s="292">
        <v>0.7202</v>
      </c>
      <c r="K21" s="49"/>
    </row>
    <row r="22" spans="2:11" ht="12.75">
      <c r="B22" s="55" t="s">
        <v>133</v>
      </c>
      <c r="C22" s="200">
        <v>5854</v>
      </c>
      <c r="D22" s="200">
        <v>4993</v>
      </c>
      <c r="E22" s="201">
        <v>861</v>
      </c>
      <c r="F22" s="202">
        <v>0.1724</v>
      </c>
      <c r="K22" s="49"/>
    </row>
    <row r="23" spans="2:11" ht="12.75">
      <c r="B23" s="57" t="s">
        <v>134</v>
      </c>
      <c r="C23" s="200">
        <v>-12789</v>
      </c>
      <c r="D23" s="203">
        <v>-13141</v>
      </c>
      <c r="E23" s="201">
        <v>352</v>
      </c>
      <c r="F23" s="202">
        <v>-0.0268</v>
      </c>
      <c r="K23" s="49"/>
    </row>
    <row r="24" spans="2:11" ht="12.75">
      <c r="B24" s="57" t="s">
        <v>135</v>
      </c>
      <c r="C24" s="200">
        <v>159</v>
      </c>
      <c r="D24" s="203">
        <v>-91</v>
      </c>
      <c r="E24" s="201">
        <v>250</v>
      </c>
      <c r="F24" s="202">
        <v>-2.7473</v>
      </c>
      <c r="K24" s="49"/>
    </row>
    <row r="25" spans="2:11" ht="12.75">
      <c r="B25" s="57" t="s">
        <v>136</v>
      </c>
      <c r="C25" s="200">
        <v>-411</v>
      </c>
      <c r="D25" s="203">
        <v>4061</v>
      </c>
      <c r="E25" s="201">
        <v>-4472</v>
      </c>
      <c r="F25" s="202">
        <v>-1.1012</v>
      </c>
      <c r="K25" s="49"/>
    </row>
    <row r="26" spans="2:11" ht="16.5" customHeight="1">
      <c r="B26" s="289" t="s">
        <v>137</v>
      </c>
      <c r="C26" s="290">
        <v>2240</v>
      </c>
      <c r="D26" s="290">
        <v>104206</v>
      </c>
      <c r="E26" s="290">
        <v>-101966</v>
      </c>
      <c r="F26" s="292">
        <v>-0.9785</v>
      </c>
      <c r="K26" s="49"/>
    </row>
    <row r="27" spans="2:11" ht="12.75">
      <c r="B27" s="55" t="s">
        <v>138</v>
      </c>
      <c r="C27" s="200">
        <v>0</v>
      </c>
      <c r="D27" s="200">
        <v>104902</v>
      </c>
      <c r="E27" s="201">
        <v>-104902</v>
      </c>
      <c r="F27" s="202">
        <v>-1</v>
      </c>
      <c r="K27" s="49"/>
    </row>
    <row r="28" spans="2:11" ht="12.75">
      <c r="B28" s="55" t="s">
        <v>139</v>
      </c>
      <c r="C28" s="200">
        <v>0</v>
      </c>
      <c r="D28" s="203">
        <v>0</v>
      </c>
      <c r="E28" s="201">
        <v>0</v>
      </c>
      <c r="F28" s="204" t="s">
        <v>88</v>
      </c>
      <c r="K28" s="49"/>
    </row>
    <row r="29" spans="2:11" ht="12.75">
      <c r="B29" s="55" t="s">
        <v>140</v>
      </c>
      <c r="C29" s="200">
        <v>2240</v>
      </c>
      <c r="D29" s="203">
        <v>-696</v>
      </c>
      <c r="E29" s="201">
        <v>2936</v>
      </c>
      <c r="F29" s="202">
        <v>-4.2184</v>
      </c>
      <c r="K29" s="49"/>
    </row>
    <row r="30" spans="2:11" ht="12.75" hidden="1">
      <c r="B30" s="55" t="s">
        <v>141</v>
      </c>
      <c r="C30" s="200"/>
      <c r="D30" s="200"/>
      <c r="E30" s="201"/>
      <c r="F30" s="204"/>
      <c r="K30" s="49"/>
    </row>
    <row r="31" spans="2:11" ht="18" customHeight="1">
      <c r="B31" s="289" t="s">
        <v>142</v>
      </c>
      <c r="C31" s="290">
        <v>131587</v>
      </c>
      <c r="D31" s="290">
        <v>229486</v>
      </c>
      <c r="E31" s="291">
        <v>-97899</v>
      </c>
      <c r="F31" s="292">
        <v>-0.4266</v>
      </c>
      <c r="K31" s="49"/>
    </row>
    <row r="32" spans="2:11" ht="16.5" customHeight="1">
      <c r="B32" s="55" t="s">
        <v>143</v>
      </c>
      <c r="C32" s="200">
        <v>-32515</v>
      </c>
      <c r="D32" s="203">
        <v>-50564</v>
      </c>
      <c r="E32" s="201">
        <v>18049</v>
      </c>
      <c r="F32" s="202">
        <v>-0.357</v>
      </c>
      <c r="K32" s="49"/>
    </row>
    <row r="33" spans="2:11" ht="12.75" customHeight="1" hidden="1">
      <c r="B33" s="58" t="s">
        <v>59</v>
      </c>
      <c r="C33" s="205">
        <v>0</v>
      </c>
      <c r="D33" s="206">
        <v>0</v>
      </c>
      <c r="E33" s="206">
        <v>0</v>
      </c>
      <c r="F33" s="202">
        <v>0</v>
      </c>
      <c r="K33" s="49"/>
    </row>
    <row r="34" spans="2:11" ht="16.5" customHeight="1">
      <c r="B34" s="289" t="s">
        <v>144</v>
      </c>
      <c r="C34" s="290">
        <v>99072</v>
      </c>
      <c r="D34" s="290">
        <v>178922</v>
      </c>
      <c r="E34" s="290">
        <v>-79850</v>
      </c>
      <c r="F34" s="292">
        <v>-0.4463</v>
      </c>
      <c r="K34" s="49"/>
    </row>
    <row r="35" spans="2:11" ht="15.75" customHeight="1">
      <c r="B35" s="59" t="s">
        <v>145</v>
      </c>
      <c r="C35" s="207">
        <v>70129</v>
      </c>
      <c r="D35" s="207">
        <v>116622</v>
      </c>
      <c r="E35" s="208">
        <v>-46493</v>
      </c>
      <c r="F35" s="209">
        <v>-0.3987</v>
      </c>
      <c r="K35" s="49"/>
    </row>
    <row r="36" spans="2:11" ht="15.75" customHeight="1">
      <c r="B36" s="57" t="s">
        <v>146</v>
      </c>
      <c r="C36" s="203">
        <v>28943</v>
      </c>
      <c r="D36" s="203">
        <v>62300</v>
      </c>
      <c r="E36" s="201">
        <v>-33357</v>
      </c>
      <c r="F36" s="202">
        <v>-0.5354</v>
      </c>
      <c r="K36" s="49"/>
    </row>
    <row r="37" spans="2:6" s="64" customFormat="1" ht="3.75" customHeight="1">
      <c r="B37" s="60"/>
      <c r="C37" s="61"/>
      <c r="D37" s="62"/>
      <c r="E37" s="62"/>
      <c r="F37" s="63"/>
    </row>
    <row r="38" spans="2:10" s="64" customFormat="1" ht="18" customHeight="1">
      <c r="B38" s="240" t="s">
        <v>147</v>
      </c>
      <c r="C38" s="241">
        <v>1.4284994726206008</v>
      </c>
      <c r="D38" s="241">
        <v>2.3755431489962744</v>
      </c>
      <c r="E38" s="241">
        <v>-0.9470436763756735</v>
      </c>
      <c r="F38" s="242">
        <v>-0.3987</v>
      </c>
      <c r="J38" s="65"/>
    </row>
    <row r="39" spans="2:6" s="64" customFormat="1" ht="10.5" customHeight="1">
      <c r="B39" s="66"/>
      <c r="C39" s="67"/>
      <c r="D39" s="68"/>
      <c r="E39" s="68"/>
      <c r="F39" s="69"/>
    </row>
    <row r="40" spans="2:6" s="64" customFormat="1" ht="18" customHeight="1">
      <c r="B40" s="351" t="s">
        <v>244</v>
      </c>
      <c r="C40" s="351"/>
      <c r="D40" s="351"/>
      <c r="E40" s="351"/>
      <c r="F40" s="351"/>
    </row>
    <row r="41" spans="2:6" s="64" customFormat="1" ht="18" customHeight="1">
      <c r="B41" s="66"/>
      <c r="C41" s="70"/>
      <c r="D41" s="71"/>
      <c r="E41" s="68"/>
      <c r="F41" s="72"/>
    </row>
    <row r="42" spans="2:6" s="64" customFormat="1" ht="18" customHeight="1">
      <c r="B42" s="66"/>
      <c r="C42" s="67"/>
      <c r="D42" s="68"/>
      <c r="E42" s="68"/>
      <c r="F42" s="69"/>
    </row>
    <row r="43" spans="2:10" s="64" customFormat="1" ht="18" customHeight="1">
      <c r="B43" s="66"/>
      <c r="C43" s="67"/>
      <c r="D43" s="68"/>
      <c r="E43" s="68"/>
      <c r="F43" s="73"/>
      <c r="J43" s="73"/>
    </row>
    <row r="44" spans="2:6" s="64" customFormat="1" ht="18" customHeight="1">
      <c r="B44" s="66"/>
      <c r="C44" s="67"/>
      <c r="D44" s="68"/>
      <c r="E44" s="68"/>
      <c r="F44" s="69"/>
    </row>
    <row r="45" spans="2:6" s="64" customFormat="1" ht="18" customHeight="1">
      <c r="B45" s="66"/>
      <c r="C45" s="67"/>
      <c r="D45" s="68"/>
      <c r="E45" s="68"/>
      <c r="F45" s="69"/>
    </row>
    <row r="46" s="49" customFormat="1" ht="6" customHeight="1">
      <c r="F46" s="74"/>
    </row>
    <row r="47" spans="2:6" s="49" customFormat="1" ht="18" customHeight="1" hidden="1">
      <c r="B47" s="75" t="s">
        <v>60</v>
      </c>
      <c r="C47" s="76"/>
      <c r="D47" s="77"/>
      <c r="E47" s="77"/>
      <c r="F47" s="78"/>
    </row>
    <row r="48" ht="6" customHeight="1"/>
    <row r="49" spans="3:5" ht="12.75">
      <c r="C49" s="56"/>
      <c r="D49" s="56"/>
      <c r="E49" s="56"/>
    </row>
    <row r="50" spans="3:9" ht="12.75">
      <c r="C50" s="44"/>
      <c r="D50" s="79"/>
      <c r="E50" s="44"/>
      <c r="I50" s="80"/>
    </row>
    <row r="51" spans="3:5" ht="12.75">
      <c r="C51" s="56"/>
      <c r="D51" s="81"/>
      <c r="E51" s="44"/>
    </row>
    <row r="52" spans="3:5" ht="12.75">
      <c r="C52" s="82"/>
      <c r="D52" s="81"/>
      <c r="E52" s="44"/>
    </row>
    <row r="53" spans="3:5" ht="12.75">
      <c r="C53" s="44"/>
      <c r="D53" s="81"/>
      <c r="E53" s="44"/>
    </row>
    <row r="54" spans="3:5" ht="12.75">
      <c r="C54" s="44"/>
      <c r="D54" s="81"/>
      <c r="E54" s="44"/>
    </row>
    <row r="55" spans="3:5" ht="12.75">
      <c r="C55" s="44"/>
      <c r="D55" s="44"/>
      <c r="E55" s="44"/>
    </row>
    <row r="56" spans="3:5" ht="12.75">
      <c r="C56" s="44"/>
      <c r="D56" s="44"/>
      <c r="E56" s="44"/>
    </row>
    <row r="57" spans="3:5" ht="12.75">
      <c r="C57" s="44"/>
      <c r="D57" s="44"/>
      <c r="E57" s="44"/>
    </row>
    <row r="58" spans="3:5" ht="12.75">
      <c r="C58" s="44"/>
      <c r="D58" s="44"/>
      <c r="E58" s="44"/>
    </row>
    <row r="59" spans="3:5" ht="12.75">
      <c r="C59" s="44"/>
      <c r="D59" s="44"/>
      <c r="E59" s="44"/>
    </row>
    <row r="60" spans="3:5" ht="12.75">
      <c r="C60" s="44"/>
      <c r="D60" s="44"/>
      <c r="E60" s="44"/>
    </row>
    <row r="61" spans="3:5" ht="12.75">
      <c r="C61" s="44"/>
      <c r="D61" s="44"/>
      <c r="E61" s="44"/>
    </row>
    <row r="62" spans="3:5" ht="12.75">
      <c r="C62" s="44"/>
      <c r="D62" s="44"/>
      <c r="E62" s="44"/>
    </row>
    <row r="63" spans="3:5" ht="12.75">
      <c r="C63" s="44"/>
      <c r="D63" s="44"/>
      <c r="E63" s="44"/>
    </row>
    <row r="64" spans="3:5" ht="12.75">
      <c r="C64" s="44"/>
      <c r="D64" s="44"/>
      <c r="E64" s="44"/>
    </row>
    <row r="65" spans="3:5" ht="12.75">
      <c r="C65" s="44"/>
      <c r="D65" s="44"/>
      <c r="E65" s="44"/>
    </row>
    <row r="66" spans="3:5" ht="12.75">
      <c r="C66" s="44"/>
      <c r="D66" s="44"/>
      <c r="E66" s="44"/>
    </row>
    <row r="67" spans="3:5" ht="12.75">
      <c r="C67" s="44"/>
      <c r="D67" s="44"/>
      <c r="E67" s="44"/>
    </row>
    <row r="68" spans="3:5" ht="12.75">
      <c r="C68" s="44"/>
      <c r="D68" s="44"/>
      <c r="E68" s="44"/>
    </row>
    <row r="69" spans="3:5" ht="12.75">
      <c r="C69" s="44"/>
      <c r="D69" s="44"/>
      <c r="E69" s="44"/>
    </row>
    <row r="70" spans="3:5" ht="12.75">
      <c r="C70" s="44"/>
      <c r="D70" s="44"/>
      <c r="E70" s="44"/>
    </row>
    <row r="71" spans="3:5" ht="12.75">
      <c r="C71" s="44"/>
      <c r="D71" s="44"/>
      <c r="E71" s="44"/>
    </row>
    <row r="72" spans="3:5" ht="12.75">
      <c r="C72" s="44"/>
      <c r="D72" s="44"/>
      <c r="E72" s="44"/>
    </row>
    <row r="73" spans="3:5" ht="12.75">
      <c r="C73" s="44"/>
      <c r="D73" s="44"/>
      <c r="E73" s="44"/>
    </row>
    <row r="74" spans="3:5" ht="12.75">
      <c r="C74" s="44"/>
      <c r="D74" s="44"/>
      <c r="E74" s="44"/>
    </row>
    <row r="75" spans="3:5" ht="12.75">
      <c r="C75" s="44"/>
      <c r="D75" s="44"/>
      <c r="E75" s="44"/>
    </row>
    <row r="76" spans="3:5" ht="12.75">
      <c r="C76" s="44"/>
      <c r="D76" s="44"/>
      <c r="E76" s="44"/>
    </row>
    <row r="77" spans="3:5" ht="12.75">
      <c r="C77" s="44"/>
      <c r="D77" s="44"/>
      <c r="E77" s="44"/>
    </row>
  </sheetData>
  <sheetProtection/>
  <mergeCells count="1">
    <mergeCell ref="B40:F40"/>
  </mergeCells>
  <printOptions horizontalCentered="1" verticalCentered="1"/>
  <pageMargins left="0.31496062992125984" right="0.3937007874015748" top="0.3937007874015748" bottom="0.31496062992125984" header="0.31496062992125984" footer="0.275590551181102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B1:Q93"/>
  <sheetViews>
    <sheetView showGridLines="0" zoomScalePageLayoutView="0" workbookViewId="0" topLeftCell="A55">
      <selection activeCell="B34" sqref="B34"/>
    </sheetView>
  </sheetViews>
  <sheetFormatPr defaultColWidth="9.140625" defaultRowHeight="15"/>
  <cols>
    <col min="1" max="1" width="9.140625" style="3" customWidth="1"/>
    <col min="2" max="2" width="47.8515625" style="3" bestFit="1" customWidth="1"/>
    <col min="3" max="3" width="2.140625" style="3" customWidth="1"/>
    <col min="4" max="4" width="19.00390625" style="3" bestFit="1" customWidth="1"/>
    <col min="5" max="5" width="9.140625" style="3" customWidth="1"/>
    <col min="6" max="6" width="11.140625" style="3" customWidth="1"/>
    <col min="7" max="7" width="51.28125" style="23" bestFit="1" customWidth="1"/>
    <col min="8" max="8" width="1.1484375" style="23" customWidth="1"/>
    <col min="9" max="9" width="15.57421875" style="23" customWidth="1"/>
    <col min="10" max="10" width="0.85546875" style="23" customWidth="1"/>
    <col min="11" max="11" width="13.57421875" style="23" customWidth="1"/>
    <col min="12" max="12" width="15.7109375" style="3" customWidth="1"/>
    <col min="13" max="13" width="12.8515625" style="3" bestFit="1" customWidth="1"/>
    <col min="14" max="15" width="9.140625" style="3" customWidth="1"/>
    <col min="16" max="16" width="12.28125" style="3" customWidth="1"/>
    <col min="17" max="16384" width="9.140625" style="3" customWidth="1"/>
  </cols>
  <sheetData>
    <row r="1" spans="9:11" ht="15">
      <c r="I1" s="86" t="s">
        <v>68</v>
      </c>
      <c r="J1" s="3"/>
      <c r="K1" s="3"/>
    </row>
    <row r="2" spans="9:12" ht="15">
      <c r="I2" s="3" t="s">
        <v>29</v>
      </c>
      <c r="J2" s="3"/>
      <c r="K2" s="33">
        <v>4442</v>
      </c>
      <c r="L2" s="88"/>
    </row>
    <row r="3" spans="9:14" ht="15">
      <c r="I3" s="3" t="s">
        <v>30</v>
      </c>
      <c r="J3" s="3"/>
      <c r="K3" s="33">
        <v>5075</v>
      </c>
      <c r="L3" s="88"/>
      <c r="M3" s="33"/>
      <c r="N3" s="88"/>
    </row>
    <row r="4" spans="9:14" ht="15">
      <c r="I4" s="3" t="s">
        <v>31</v>
      </c>
      <c r="J4" s="3"/>
      <c r="K4" s="33">
        <v>2536</v>
      </c>
      <c r="L4" s="88"/>
      <c r="M4" s="33"/>
      <c r="N4" s="88"/>
    </row>
    <row r="5" spans="9:14" ht="15">
      <c r="I5" s="3" t="s">
        <v>36</v>
      </c>
      <c r="J5" s="3"/>
      <c r="K5" s="33">
        <f>2671+1200</f>
        <v>3871</v>
      </c>
      <c r="L5" s="88"/>
      <c r="M5" s="33"/>
      <c r="N5" s="88"/>
    </row>
    <row r="6" spans="9:14" ht="15">
      <c r="I6" s="3"/>
      <c r="K6" s="33">
        <f>SUM(K2:K5)</f>
        <v>15924</v>
      </c>
      <c r="L6" s="89"/>
      <c r="M6" s="33"/>
      <c r="N6" s="89"/>
    </row>
    <row r="8" spans="9:12" ht="15">
      <c r="I8" s="86" t="s">
        <v>69</v>
      </c>
      <c r="L8" s="33">
        <v>2555</v>
      </c>
    </row>
    <row r="9" spans="9:13" ht="15">
      <c r="I9" s="3" t="s">
        <v>29</v>
      </c>
      <c r="K9" s="88"/>
      <c r="L9" s="33">
        <v>669</v>
      </c>
      <c r="M9" s="87">
        <f>+K2-L9</f>
        <v>3773</v>
      </c>
    </row>
    <row r="10" spans="9:13" ht="15">
      <c r="I10" s="3" t="s">
        <v>30</v>
      </c>
      <c r="K10" s="88"/>
      <c r="L10" s="33">
        <v>891</v>
      </c>
      <c r="M10" s="87">
        <f>+K3-L10</f>
        <v>4184</v>
      </c>
    </row>
    <row r="11" spans="9:13" ht="15">
      <c r="I11" s="3" t="s">
        <v>31</v>
      </c>
      <c r="K11" s="88"/>
      <c r="L11" s="33">
        <v>431</v>
      </c>
      <c r="M11" s="87">
        <f>+K4-L11</f>
        <v>2105</v>
      </c>
    </row>
    <row r="12" spans="9:13" ht="15">
      <c r="I12" s="3" t="s">
        <v>36</v>
      </c>
      <c r="K12" s="88"/>
      <c r="L12" s="33">
        <v>564</v>
      </c>
      <c r="M12" s="87">
        <f>+K5-L12</f>
        <v>3307</v>
      </c>
    </row>
    <row r="13" spans="2:13" ht="15">
      <c r="B13" s="3" t="s">
        <v>7</v>
      </c>
      <c r="K13" s="89"/>
      <c r="L13" s="33">
        <f>SUM(L9:L12)</f>
        <v>2555</v>
      </c>
      <c r="M13" s="33">
        <f>SUM(M9:M12)</f>
        <v>13369</v>
      </c>
    </row>
    <row r="14" ht="15">
      <c r="B14" s="3" t="s">
        <v>8</v>
      </c>
    </row>
    <row r="15" ht="15">
      <c r="I15" s="86"/>
    </row>
    <row r="16" spans="2:13" ht="15">
      <c r="B16" s="20" t="s">
        <v>78</v>
      </c>
      <c r="C16" s="21"/>
      <c r="D16" s="21"/>
      <c r="I16" s="3"/>
      <c r="M16" s="87"/>
    </row>
    <row r="17" spans="9:13" ht="15">
      <c r="I17" s="3"/>
      <c r="M17" s="87"/>
    </row>
    <row r="18" spans="4:13" ht="15.75">
      <c r="D18" s="27" t="s">
        <v>21</v>
      </c>
      <c r="I18" s="3"/>
      <c r="M18" s="87"/>
    </row>
    <row r="19" spans="2:14" ht="15">
      <c r="B19" s="4" t="s">
        <v>2</v>
      </c>
      <c r="I19" s="90"/>
      <c r="J19" s="90"/>
      <c r="K19" s="90"/>
      <c r="L19" s="91"/>
      <c r="M19" s="92"/>
      <c r="N19" s="91"/>
    </row>
    <row r="20" spans="2:13" ht="15">
      <c r="B20" s="3" t="s">
        <v>35</v>
      </c>
      <c r="D20" s="33">
        <v>19758</v>
      </c>
      <c r="I20" s="86" t="s">
        <v>64</v>
      </c>
      <c r="M20" s="33"/>
    </row>
    <row r="21" spans="2:4" ht="15" hidden="1">
      <c r="B21" s="3" t="s">
        <v>23</v>
      </c>
      <c r="D21" s="33">
        <v>0</v>
      </c>
    </row>
    <row r="22" spans="2:4" ht="15" hidden="1">
      <c r="B22" s="3" t="s">
        <v>24</v>
      </c>
      <c r="D22" s="33">
        <v>0</v>
      </c>
    </row>
    <row r="23" spans="2:4" ht="15" hidden="1">
      <c r="B23" s="3" t="s">
        <v>34</v>
      </c>
      <c r="D23" s="33">
        <v>0</v>
      </c>
    </row>
    <row r="24" spans="2:14" ht="15.75" thickBot="1">
      <c r="B24" s="6" t="s">
        <v>28</v>
      </c>
      <c r="D24" s="34">
        <f>SUM(D20:D23)</f>
        <v>19758</v>
      </c>
      <c r="I24" s="3" t="s">
        <v>25</v>
      </c>
      <c r="M24" s="33">
        <v>9077.669860680398</v>
      </c>
      <c r="N24" s="88">
        <f>+M24/M27</f>
        <v>0.5168321341959932</v>
      </c>
    </row>
    <row r="25" spans="9:14" ht="15.75" thickTop="1">
      <c r="I25" s="3" t="s">
        <v>26</v>
      </c>
      <c r="M25" s="33">
        <v>8379.194117182014</v>
      </c>
      <c r="N25" s="88">
        <f>+M25/M27</f>
        <v>0.4770648024096678</v>
      </c>
    </row>
    <row r="26" spans="2:14" ht="15">
      <c r="B26" s="4" t="s">
        <v>3</v>
      </c>
      <c r="I26" s="3" t="s">
        <v>63</v>
      </c>
      <c r="M26" s="33">
        <v>107.19456273515013</v>
      </c>
      <c r="N26" s="88">
        <f>+M26/M27</f>
        <v>0.006103063394339106</v>
      </c>
    </row>
    <row r="27" spans="2:14" ht="15">
      <c r="B27" s="3" t="s">
        <v>25</v>
      </c>
      <c r="D27" s="33">
        <f>+M37</f>
        <v>7279.669860680398</v>
      </c>
      <c r="I27" s="3"/>
      <c r="M27" s="33">
        <f>SUM(M24:M26)</f>
        <v>17564.05854059756</v>
      </c>
      <c r="N27" s="89">
        <f>SUM(N24:N26)</f>
        <v>1</v>
      </c>
    </row>
    <row r="28" spans="2:4" ht="15">
      <c r="B28" s="3" t="s">
        <v>26</v>
      </c>
      <c r="D28" s="33">
        <f>+M38</f>
        <v>7272.194117182014</v>
      </c>
    </row>
    <row r="29" spans="2:13" ht="15">
      <c r="B29" s="3" t="s">
        <v>63</v>
      </c>
      <c r="D29" s="33">
        <f>+M39</f>
        <v>89.19456273515013</v>
      </c>
      <c r="I29" s="86" t="s">
        <v>65</v>
      </c>
      <c r="M29" s="33">
        <v>2923</v>
      </c>
    </row>
    <row r="30" spans="2:9" ht="15.75" hidden="1">
      <c r="B30" s="3" t="s">
        <v>27</v>
      </c>
      <c r="D30" s="33">
        <v>1</v>
      </c>
      <c r="I30" s="22" t="s">
        <v>66</v>
      </c>
    </row>
    <row r="31" spans="2:13" ht="15.75" thickBot="1">
      <c r="B31" s="6" t="s">
        <v>28</v>
      </c>
      <c r="D31" s="34">
        <f>SUM(D27:D30)-1</f>
        <v>14641.058540597563</v>
      </c>
      <c r="I31" s="3" t="s">
        <v>25</v>
      </c>
      <c r="L31" s="88"/>
      <c r="M31" s="33">
        <f>2475-677</f>
        <v>1798</v>
      </c>
    </row>
    <row r="32" spans="9:13" ht="15.75" thickTop="1">
      <c r="I32" s="3" t="s">
        <v>26</v>
      </c>
      <c r="L32" s="88"/>
      <c r="M32" s="33">
        <f>2075-968</f>
        <v>1107</v>
      </c>
    </row>
    <row r="33" spans="2:13" ht="15">
      <c r="B33" s="4" t="s">
        <v>22</v>
      </c>
      <c r="C33" s="1"/>
      <c r="D33" s="2"/>
      <c r="I33" s="3" t="s">
        <v>63</v>
      </c>
      <c r="L33" s="88"/>
      <c r="M33" s="33">
        <f>23-5</f>
        <v>18</v>
      </c>
    </row>
    <row r="34" spans="2:13" ht="15">
      <c r="B34" s="3" t="s">
        <v>78</v>
      </c>
      <c r="C34" s="1"/>
      <c r="D34" s="2">
        <f>+'EBIT &amp; Others by segment'!D9</f>
        <v>127904</v>
      </c>
      <c r="L34" s="89"/>
      <c r="M34" s="33">
        <f>SUM(M31:M33)</f>
        <v>2923</v>
      </c>
    </row>
    <row r="36" spans="2:9" ht="15">
      <c r="B36" s="20" t="s">
        <v>14</v>
      </c>
      <c r="C36" s="21"/>
      <c r="D36" s="21"/>
      <c r="I36" s="86" t="s">
        <v>67</v>
      </c>
    </row>
    <row r="37" spans="9:13" ht="15">
      <c r="I37" s="3" t="s">
        <v>25</v>
      </c>
      <c r="M37" s="87">
        <f>+M24-M31</f>
        <v>7279.669860680398</v>
      </c>
    </row>
    <row r="38" spans="4:13" ht="15.75">
      <c r="D38" s="27" t="s">
        <v>21</v>
      </c>
      <c r="I38" s="3" t="s">
        <v>26</v>
      </c>
      <c r="M38" s="87">
        <f>+M25-M32</f>
        <v>7272.194117182014</v>
      </c>
    </row>
    <row r="39" spans="2:13" ht="15">
      <c r="B39" s="4" t="s">
        <v>2</v>
      </c>
      <c r="I39" s="3" t="s">
        <v>63</v>
      </c>
      <c r="M39" s="87">
        <f>+M26-M33</f>
        <v>89.19456273515013</v>
      </c>
    </row>
    <row r="40" spans="2:13" ht="15">
      <c r="B40" s="3" t="s">
        <v>29</v>
      </c>
      <c r="D40" s="33">
        <f>+M9</f>
        <v>3773</v>
      </c>
      <c r="M40" s="87">
        <f>SUM(M37:M39)</f>
        <v>14641.058540597563</v>
      </c>
    </row>
    <row r="41" spans="2:4" ht="15">
      <c r="B41" s="3" t="s">
        <v>30</v>
      </c>
      <c r="D41" s="33">
        <f>+M10</f>
        <v>4184</v>
      </c>
    </row>
    <row r="42" spans="2:4" ht="15">
      <c r="B42" s="3" t="s">
        <v>31</v>
      </c>
      <c r="D42" s="33">
        <f>+M11</f>
        <v>2105</v>
      </c>
    </row>
    <row r="43" spans="2:4" ht="15">
      <c r="B43" s="3" t="s">
        <v>36</v>
      </c>
      <c r="D43" s="33">
        <f>+M12</f>
        <v>3307</v>
      </c>
    </row>
    <row r="44" spans="2:4" ht="15.75" thickBot="1">
      <c r="B44" s="6" t="s">
        <v>28</v>
      </c>
      <c r="D44" s="34">
        <f>SUM(D40:D43)</f>
        <v>13369</v>
      </c>
    </row>
    <row r="45" ht="15.75" thickTop="1"/>
    <row r="46" ht="15">
      <c r="B46" s="4" t="s">
        <v>33</v>
      </c>
    </row>
    <row r="47" spans="2:4" ht="15">
      <c r="B47" s="3" t="s">
        <v>29</v>
      </c>
      <c r="D47" s="33">
        <v>1634</v>
      </c>
    </row>
    <row r="48" spans="2:4" ht="15">
      <c r="B48" s="3" t="s">
        <v>30</v>
      </c>
      <c r="D48" s="33">
        <v>142</v>
      </c>
    </row>
    <row r="49" spans="2:4" ht="15">
      <c r="B49" s="3" t="s">
        <v>31</v>
      </c>
      <c r="D49" s="33">
        <v>13</v>
      </c>
    </row>
    <row r="50" spans="2:6" ht="15">
      <c r="B50" s="3" t="s">
        <v>32</v>
      </c>
      <c r="D50" s="33">
        <v>37</v>
      </c>
      <c r="F50" s="3" t="s">
        <v>62</v>
      </c>
    </row>
    <row r="51" spans="2:4" ht="15.75" thickBot="1">
      <c r="B51" s="6" t="s">
        <v>28</v>
      </c>
      <c r="D51" s="34">
        <f>SUM(D47:D50)</f>
        <v>1826</v>
      </c>
    </row>
    <row r="52" ht="15.75" thickTop="1"/>
    <row r="53" spans="2:12" ht="15">
      <c r="B53" s="4" t="s">
        <v>22</v>
      </c>
      <c r="C53" s="1"/>
      <c r="D53" s="2"/>
      <c r="L53" s="3" t="s">
        <v>71</v>
      </c>
    </row>
    <row r="54" spans="2:13" ht="15">
      <c r="B54" s="1" t="s">
        <v>14</v>
      </c>
      <c r="C54" s="1"/>
      <c r="D54" s="2">
        <f>+'EBIT &amp; Others by segment'!D13</f>
        <v>47638</v>
      </c>
      <c r="G54" s="6"/>
      <c r="H54" s="3"/>
      <c r="I54" s="3"/>
      <c r="L54" s="3" t="s">
        <v>72</v>
      </c>
      <c r="M54" s="33">
        <v>1451</v>
      </c>
    </row>
    <row r="55" spans="7:13" ht="15.75">
      <c r="G55" s="3"/>
      <c r="H55" s="3"/>
      <c r="I55" s="27" t="s">
        <v>21</v>
      </c>
      <c r="L55" s="3" t="s">
        <v>76</v>
      </c>
      <c r="M55" s="33">
        <v>411</v>
      </c>
    </row>
    <row r="56" spans="7:13" ht="15">
      <c r="G56" s="3" t="s">
        <v>37</v>
      </c>
      <c r="H56" s="3"/>
      <c r="I56" s="33">
        <v>111</v>
      </c>
      <c r="L56" s="3" t="s">
        <v>75</v>
      </c>
      <c r="M56" s="33">
        <f>+M54-M55</f>
        <v>1040</v>
      </c>
    </row>
    <row r="57" spans="7:13" ht="15">
      <c r="G57" s="3" t="s">
        <v>38</v>
      </c>
      <c r="H57" s="3"/>
      <c r="I57" s="33">
        <v>6352</v>
      </c>
      <c r="L57" s="3" t="s">
        <v>73</v>
      </c>
      <c r="M57" s="33">
        <v>6125</v>
      </c>
    </row>
    <row r="58" spans="7:13" ht="15.75">
      <c r="G58" s="3" t="s">
        <v>40</v>
      </c>
      <c r="H58" s="3"/>
      <c r="I58" s="33">
        <v>14641</v>
      </c>
      <c r="L58" s="3" t="s">
        <v>61</v>
      </c>
      <c r="M58" s="94">
        <f>+M57-M56</f>
        <v>5085</v>
      </c>
    </row>
    <row r="59" spans="7:9" ht="15">
      <c r="G59" s="3" t="s">
        <v>39</v>
      </c>
      <c r="H59" s="3"/>
      <c r="I59" s="33">
        <v>19758</v>
      </c>
    </row>
    <row r="60" spans="7:9" ht="15">
      <c r="G60" s="3"/>
      <c r="H60" s="3"/>
      <c r="I60" s="33"/>
    </row>
    <row r="61" spans="7:9" ht="15">
      <c r="G61" s="3"/>
      <c r="H61" s="3"/>
      <c r="I61" s="3"/>
    </row>
    <row r="62" spans="7:16" ht="15.75">
      <c r="G62" s="6" t="s">
        <v>41</v>
      </c>
      <c r="H62" s="3"/>
      <c r="I62" s="27" t="s">
        <v>21</v>
      </c>
      <c r="O62" s="33">
        <v>2923</v>
      </c>
      <c r="P62" s="3" t="s">
        <v>61</v>
      </c>
    </row>
    <row r="63" spans="7:16" ht="15">
      <c r="G63" s="3" t="s">
        <v>25</v>
      </c>
      <c r="H63" s="3"/>
      <c r="I63" s="33">
        <f>+D27</f>
        <v>7279.669860680398</v>
      </c>
      <c r="L63" s="33">
        <v>9078</v>
      </c>
      <c r="M63" s="88"/>
      <c r="O63" s="33">
        <f>2475-677</f>
        <v>1798</v>
      </c>
      <c r="P63" s="87">
        <f>+L63-O63</f>
        <v>7280</v>
      </c>
    </row>
    <row r="64" spans="7:16" ht="15">
      <c r="G64" s="3" t="s">
        <v>26</v>
      </c>
      <c r="H64" s="3"/>
      <c r="I64" s="33">
        <f>+D28</f>
        <v>7272.194117182014</v>
      </c>
      <c r="L64" s="33">
        <v>8379</v>
      </c>
      <c r="M64" s="88"/>
      <c r="O64" s="33">
        <f>2075-968</f>
        <v>1107</v>
      </c>
      <c r="P64" s="87">
        <f>+L64-O64</f>
        <v>7272</v>
      </c>
    </row>
    <row r="65" spans="7:16" ht="15">
      <c r="G65" s="3" t="s">
        <v>74</v>
      </c>
      <c r="H65" s="3"/>
      <c r="I65" s="33">
        <f>+D29</f>
        <v>89.19456273515013</v>
      </c>
      <c r="L65" s="33">
        <v>107</v>
      </c>
      <c r="M65" s="88"/>
      <c r="O65" s="33">
        <f>23-5</f>
        <v>18</v>
      </c>
      <c r="P65" s="87">
        <f>+L65-O65</f>
        <v>89</v>
      </c>
    </row>
    <row r="66" spans="7:17" ht="16.5" thickBot="1">
      <c r="G66" s="6" t="s">
        <v>28</v>
      </c>
      <c r="H66" s="3"/>
      <c r="I66" s="34">
        <f>SUM(I63:I65)</f>
        <v>14641.058540597563</v>
      </c>
      <c r="L66" s="93">
        <f>SUM(L63:L65)</f>
        <v>17564</v>
      </c>
      <c r="M66" s="89"/>
      <c r="O66" s="33">
        <f>SUM(O63:O65)</f>
        <v>2923</v>
      </c>
      <c r="P66" s="93">
        <f>+L66-O66</f>
        <v>14641</v>
      </c>
      <c r="Q66" s="87">
        <f>+L66-P66-O66</f>
        <v>0</v>
      </c>
    </row>
    <row r="67" ht="15.75" thickTop="1"/>
    <row r="69" spans="7:11" ht="15.75">
      <c r="G69" s="3"/>
      <c r="H69" s="3"/>
      <c r="I69" s="352" t="s">
        <v>21</v>
      </c>
      <c r="J69" s="352"/>
      <c r="K69" s="352"/>
    </row>
    <row r="70" spans="7:16" ht="12" customHeight="1">
      <c r="G70" s="24" t="s">
        <v>44</v>
      </c>
      <c r="H70" s="3"/>
      <c r="I70" s="28" t="s">
        <v>42</v>
      </c>
      <c r="J70" s="30"/>
      <c r="K70" s="29" t="s">
        <v>43</v>
      </c>
      <c r="O70" s="33">
        <v>3931</v>
      </c>
      <c r="P70" s="3" t="s">
        <v>61</v>
      </c>
    </row>
    <row r="71" spans="7:16" ht="15">
      <c r="G71" s="3" t="s">
        <v>45</v>
      </c>
      <c r="H71" s="3"/>
      <c r="I71" s="33">
        <f>+P71</f>
        <v>15325</v>
      </c>
      <c r="J71" s="3"/>
      <c r="K71" s="25">
        <f>+I71/$I$74</f>
        <v>0.7756351857475453</v>
      </c>
      <c r="L71" s="33">
        <v>18516</v>
      </c>
      <c r="M71" s="88"/>
      <c r="O71" s="33">
        <f>4850-1659</f>
        <v>3191</v>
      </c>
      <c r="P71" s="87">
        <f>+L71-O71</f>
        <v>15325</v>
      </c>
    </row>
    <row r="72" spans="7:16" ht="15">
      <c r="G72" s="3" t="s">
        <v>46</v>
      </c>
      <c r="H72" s="3"/>
      <c r="I72" s="33">
        <f>+P72</f>
        <v>3739</v>
      </c>
      <c r="J72" s="3"/>
      <c r="K72" s="25">
        <f>+I72/$I$74</f>
        <v>0.18923980159935216</v>
      </c>
      <c r="L72" s="33">
        <v>4321</v>
      </c>
      <c r="M72" s="88"/>
      <c r="O72" s="33">
        <f>882-300</f>
        <v>582</v>
      </c>
      <c r="P72" s="87">
        <f>+L72-O72</f>
        <v>3739</v>
      </c>
    </row>
    <row r="73" spans="7:16" ht="15">
      <c r="G73" s="3" t="s">
        <v>47</v>
      </c>
      <c r="H73" s="3"/>
      <c r="I73" s="33">
        <f>+P73</f>
        <v>694</v>
      </c>
      <c r="J73" s="3"/>
      <c r="K73" s="25">
        <f>+I73/$I$74</f>
        <v>0.03512501265310254</v>
      </c>
      <c r="L73" s="33">
        <v>852</v>
      </c>
      <c r="M73" s="88"/>
      <c r="O73" s="33">
        <v>158</v>
      </c>
      <c r="P73" s="87">
        <f>+L73-O73</f>
        <v>694</v>
      </c>
    </row>
    <row r="74" spans="7:17" ht="16.5" thickBot="1">
      <c r="G74" s="5" t="s">
        <v>48</v>
      </c>
      <c r="H74" s="3"/>
      <c r="I74" s="34">
        <f>SUM(I71:I73)</f>
        <v>19758</v>
      </c>
      <c r="J74" s="3"/>
      <c r="K74" s="26">
        <f>SUM(K71:K73)</f>
        <v>1</v>
      </c>
      <c r="L74" s="93">
        <f>SUM(L71:L73)</f>
        <v>23689</v>
      </c>
      <c r="M74" s="89"/>
      <c r="O74" s="33">
        <f>SUM(O71:O73)</f>
        <v>3931</v>
      </c>
      <c r="P74" s="93">
        <f>+L74-O74</f>
        <v>19758</v>
      </c>
      <c r="Q74" s="87">
        <f>+L74-P74-O74</f>
        <v>0</v>
      </c>
    </row>
    <row r="75" ht="15.75" thickTop="1"/>
    <row r="77" ht="15.75">
      <c r="D77" s="27" t="s">
        <v>21</v>
      </c>
    </row>
    <row r="78" spans="2:10" ht="15">
      <c r="B78" s="4" t="s">
        <v>2</v>
      </c>
      <c r="G78" s="3"/>
      <c r="H78" s="3"/>
      <c r="I78" s="33">
        <v>2555</v>
      </c>
      <c r="J78" s="3" t="s">
        <v>61</v>
      </c>
    </row>
    <row r="79" spans="2:11" ht="15">
      <c r="B79" s="3" t="s">
        <v>29</v>
      </c>
      <c r="D79" s="33">
        <f>+K79</f>
        <v>3773</v>
      </c>
      <c r="F79" s="33">
        <v>4442</v>
      </c>
      <c r="G79" s="95"/>
      <c r="H79" s="3"/>
      <c r="I79" s="33">
        <f>+L9</f>
        <v>669</v>
      </c>
      <c r="J79" s="87">
        <f>+F79-I79</f>
        <v>3773</v>
      </c>
      <c r="K79" s="33">
        <f>+F79-I79</f>
        <v>3773</v>
      </c>
    </row>
    <row r="80" spans="2:11" ht="15">
      <c r="B80" s="3" t="s">
        <v>30</v>
      </c>
      <c r="D80" s="33">
        <f>+K80</f>
        <v>4184</v>
      </c>
      <c r="F80" s="33">
        <v>5075</v>
      </c>
      <c r="G80" s="95"/>
      <c r="H80" s="3"/>
      <c r="I80" s="33">
        <f>+L10</f>
        <v>891</v>
      </c>
      <c r="J80" s="87">
        <f>+F80-I80</f>
        <v>4184</v>
      </c>
      <c r="K80" s="33">
        <f>+F80-I80</f>
        <v>4184</v>
      </c>
    </row>
    <row r="81" spans="2:11" ht="15">
      <c r="B81" s="3" t="s">
        <v>31</v>
      </c>
      <c r="D81" s="33">
        <f>+K81</f>
        <v>2105</v>
      </c>
      <c r="F81" s="33">
        <v>2536</v>
      </c>
      <c r="G81" s="95"/>
      <c r="H81" s="3"/>
      <c r="I81" s="33">
        <f>+L11</f>
        <v>431</v>
      </c>
      <c r="J81" s="87">
        <f>+F81-I81</f>
        <v>2105</v>
      </c>
      <c r="K81" s="33">
        <f>+F81-I81</f>
        <v>2105</v>
      </c>
    </row>
    <row r="82" spans="2:11" ht="15.75">
      <c r="B82" s="3" t="s">
        <v>77</v>
      </c>
      <c r="D82" s="33">
        <f>+K82</f>
        <v>3307</v>
      </c>
      <c r="F82" s="33">
        <v>3871</v>
      </c>
      <c r="G82" s="95"/>
      <c r="H82" s="3"/>
      <c r="I82" s="33">
        <f>+L12</f>
        <v>564</v>
      </c>
      <c r="J82" s="93">
        <f>+F82-I82</f>
        <v>3307</v>
      </c>
      <c r="K82" s="33">
        <f>+F82-I82</f>
        <v>3307</v>
      </c>
    </row>
    <row r="83" spans="2:12" ht="16.5" thickBot="1">
      <c r="B83" s="6" t="s">
        <v>28</v>
      </c>
      <c r="D83" s="34">
        <f>SUM(D79:D82)</f>
        <v>13369</v>
      </c>
      <c r="F83" s="93">
        <f>SUM(F79:F82)</f>
        <v>15924</v>
      </c>
      <c r="G83" s="96"/>
      <c r="I83" s="93">
        <f>SUM(I79:I82)</f>
        <v>2555</v>
      </c>
      <c r="K83" s="93">
        <f>+F83-I83</f>
        <v>13369</v>
      </c>
      <c r="L83" s="87">
        <f>+F83-K83-I83</f>
        <v>0</v>
      </c>
    </row>
    <row r="84" ht="15.75" thickTop="1"/>
    <row r="85" ht="15">
      <c r="B85" s="4" t="s">
        <v>33</v>
      </c>
    </row>
    <row r="86" spans="2:4" ht="15">
      <c r="B86" s="3" t="s">
        <v>29</v>
      </c>
      <c r="D86" s="33">
        <v>1634</v>
      </c>
    </row>
    <row r="87" spans="2:4" ht="15">
      <c r="B87" s="3" t="s">
        <v>30</v>
      </c>
      <c r="D87" s="33">
        <v>142</v>
      </c>
    </row>
    <row r="88" spans="2:4" ht="15">
      <c r="B88" s="3" t="s">
        <v>31</v>
      </c>
      <c r="D88" s="33">
        <v>13</v>
      </c>
    </row>
    <row r="89" spans="2:6" ht="15">
      <c r="B89" s="3" t="s">
        <v>32</v>
      </c>
      <c r="D89" s="33">
        <v>37</v>
      </c>
      <c r="F89" s="3" t="s">
        <v>70</v>
      </c>
    </row>
    <row r="90" spans="2:4" ht="15.75" thickBot="1">
      <c r="B90" s="6" t="s">
        <v>28</v>
      </c>
      <c r="D90" s="34">
        <f>SUM(D86:D89)</f>
        <v>1826</v>
      </c>
    </row>
    <row r="91" ht="15.75" thickTop="1"/>
    <row r="92" spans="2:4" ht="15.75">
      <c r="B92" s="22"/>
      <c r="C92" s="22"/>
      <c r="D92" s="94"/>
    </row>
    <row r="93" spans="2:4" ht="15.75">
      <c r="B93" s="22"/>
      <c r="C93" s="22"/>
      <c r="D93" s="22"/>
    </row>
  </sheetData>
  <sheetProtection/>
  <mergeCells count="1">
    <mergeCell ref="I69:K6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B2:C5"/>
  <sheetViews>
    <sheetView zoomScalePageLayoutView="0" workbookViewId="0" topLeftCell="A16">
      <selection activeCell="B30" sqref="B30"/>
    </sheetView>
  </sheetViews>
  <sheetFormatPr defaultColWidth="9.140625" defaultRowHeight="15"/>
  <cols>
    <col min="1" max="1" width="9.140625" style="3" customWidth="1"/>
    <col min="2" max="2" width="51.421875" style="3" bestFit="1" customWidth="1"/>
    <col min="3" max="3" width="24.421875" style="3" bestFit="1" customWidth="1"/>
    <col min="4" max="16384" width="9.140625" style="3" customWidth="1"/>
  </cols>
  <sheetData>
    <row r="2" spans="2:3" ht="15.75">
      <c r="B2" s="13" t="s">
        <v>13</v>
      </c>
      <c r="C2" s="13" t="s">
        <v>12</v>
      </c>
    </row>
    <row r="3" spans="2:3" ht="15">
      <c r="B3" s="3" t="s">
        <v>9</v>
      </c>
      <c r="C3" s="2">
        <v>335</v>
      </c>
    </row>
    <row r="4" spans="2:3" ht="15">
      <c r="B4" s="3" t="s">
        <v>10</v>
      </c>
      <c r="C4" s="2">
        <v>335</v>
      </c>
    </row>
    <row r="5" spans="2:3" ht="15">
      <c r="B5" s="3" t="s">
        <v>11</v>
      </c>
      <c r="C5" s="2">
        <v>364</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0070C0"/>
    <pageSetUpPr fitToPage="1"/>
  </sheetPr>
  <dimension ref="B3:M37"/>
  <sheetViews>
    <sheetView showGridLines="0" zoomScalePageLayoutView="0" workbookViewId="0" topLeftCell="A1">
      <selection activeCell="B3" sqref="B3:J31"/>
    </sheetView>
  </sheetViews>
  <sheetFormatPr defaultColWidth="9.140625" defaultRowHeight="15"/>
  <cols>
    <col min="1" max="1" width="9.140625" style="7" customWidth="1"/>
    <col min="2" max="2" width="46.8515625" style="7" customWidth="1"/>
    <col min="3" max="3" width="1.1484375" style="7" customWidth="1"/>
    <col min="4" max="4" width="11.7109375" style="7" customWidth="1"/>
    <col min="5" max="5" width="1.28515625" style="7" customWidth="1"/>
    <col min="6" max="6" width="11.7109375" style="7" customWidth="1"/>
    <col min="7" max="7" width="1.1484375" style="7" customWidth="1"/>
    <col min="8" max="8" width="11.7109375" style="7" customWidth="1"/>
    <col min="9" max="9" width="1.28515625" style="7" customWidth="1"/>
    <col min="10" max="10" width="11.7109375" style="7" customWidth="1"/>
    <col min="11" max="11" width="15.7109375" style="7" customWidth="1"/>
    <col min="12" max="16384" width="9.140625" style="7" customWidth="1"/>
  </cols>
  <sheetData>
    <row r="3" spans="2:8" ht="11.25">
      <c r="B3" s="347" t="s">
        <v>148</v>
      </c>
      <c r="C3" s="347"/>
      <c r="D3" s="347"/>
      <c r="E3" s="347"/>
      <c r="F3" s="347"/>
      <c r="H3" s="84"/>
    </row>
    <row r="4" spans="2:11" ht="11.25">
      <c r="B4" s="347" t="s">
        <v>100</v>
      </c>
      <c r="C4" s="347"/>
      <c r="D4" s="347"/>
      <c r="E4" s="347"/>
      <c r="F4" s="347"/>
      <c r="I4" s="83"/>
      <c r="J4" s="83"/>
      <c r="K4" s="19"/>
    </row>
    <row r="5" spans="4:11" ht="4.5" customHeight="1">
      <c r="D5" s="301"/>
      <c r="F5" s="301"/>
      <c r="H5" s="11"/>
      <c r="I5" s="36"/>
      <c r="J5" s="36"/>
      <c r="K5" s="36"/>
    </row>
    <row r="6" spans="4:11" ht="12.75">
      <c r="D6" s="303" t="s">
        <v>242</v>
      </c>
      <c r="E6" s="35"/>
      <c r="F6" s="303" t="s">
        <v>243</v>
      </c>
      <c r="G6" s="35"/>
      <c r="H6" s="284" t="s">
        <v>114</v>
      </c>
      <c r="I6" s="36"/>
      <c r="J6" s="244" t="s">
        <v>115</v>
      </c>
      <c r="K6" s="36"/>
    </row>
    <row r="7" spans="4:11" ht="6.75" customHeight="1">
      <c r="D7" s="302"/>
      <c r="F7" s="302"/>
      <c r="H7" s="302"/>
      <c r="I7" s="36"/>
      <c r="J7" s="105"/>
      <c r="K7" s="36"/>
    </row>
    <row r="8" spans="2:11" ht="12.75">
      <c r="B8" s="254" t="s">
        <v>150</v>
      </c>
      <c r="D8" s="255">
        <v>349891</v>
      </c>
      <c r="E8" s="193"/>
      <c r="F8" s="255">
        <v>383413</v>
      </c>
      <c r="G8" s="166"/>
      <c r="H8" s="255">
        <v>-33522</v>
      </c>
      <c r="I8" s="194"/>
      <c r="J8" s="256">
        <v>-0.0874</v>
      </c>
      <c r="K8" s="36"/>
    </row>
    <row r="9" spans="2:13" ht="12.75">
      <c r="B9" s="254" t="s">
        <v>151</v>
      </c>
      <c r="D9" s="255">
        <v>303454</v>
      </c>
      <c r="E9" s="166"/>
      <c r="F9" s="255">
        <v>318619</v>
      </c>
      <c r="G9" s="166"/>
      <c r="H9" s="255">
        <v>-15165</v>
      </c>
      <c r="I9" s="195"/>
      <c r="J9" s="256">
        <v>-0.0476</v>
      </c>
      <c r="K9" s="85"/>
      <c r="M9" s="42"/>
    </row>
    <row r="10" spans="2:10" ht="12.75">
      <c r="B10" s="160" t="s">
        <v>152</v>
      </c>
      <c r="D10" s="194">
        <v>-91862</v>
      </c>
      <c r="E10" s="166"/>
      <c r="F10" s="194">
        <v>-107594</v>
      </c>
      <c r="G10" s="166"/>
      <c r="H10" s="194">
        <v>15732</v>
      </c>
      <c r="I10" s="166"/>
      <c r="J10" s="63">
        <v>-0.1462</v>
      </c>
    </row>
    <row r="11" spans="2:10" ht="12.75">
      <c r="B11" s="245" t="s">
        <v>153</v>
      </c>
      <c r="C11" s="31"/>
      <c r="D11" s="246">
        <v>561483</v>
      </c>
      <c r="E11" s="166"/>
      <c r="F11" s="246">
        <v>594438</v>
      </c>
      <c r="G11" s="166"/>
      <c r="H11" s="246">
        <v>-32955</v>
      </c>
      <c r="I11" s="166"/>
      <c r="J11" s="247">
        <v>-0.0554</v>
      </c>
    </row>
    <row r="12" ht="9" customHeight="1"/>
    <row r="13" spans="2:11" ht="12.75">
      <c r="B13" s="161" t="s">
        <v>154</v>
      </c>
      <c r="D13" s="255">
        <v>-191157</v>
      </c>
      <c r="E13" s="166"/>
      <c r="F13" s="255">
        <v>-225449</v>
      </c>
      <c r="G13" s="166"/>
      <c r="H13" s="255">
        <v>34292</v>
      </c>
      <c r="I13" s="196"/>
      <c r="J13" s="256">
        <v>-0.1521</v>
      </c>
      <c r="K13" s="19"/>
    </row>
    <row r="14" spans="2:10" ht="12.75">
      <c r="B14" s="161" t="s">
        <v>151</v>
      </c>
      <c r="D14" s="255">
        <v>-234225</v>
      </c>
      <c r="E14" s="166"/>
      <c r="F14" s="255">
        <v>-252066</v>
      </c>
      <c r="G14" s="166"/>
      <c r="H14" s="255">
        <v>17841</v>
      </c>
      <c r="I14" s="166"/>
      <c r="J14" s="256">
        <v>-0.0708</v>
      </c>
    </row>
    <row r="15" spans="2:11" ht="12.75">
      <c r="B15" s="162" t="s">
        <v>152</v>
      </c>
      <c r="D15" s="194">
        <v>94761</v>
      </c>
      <c r="E15" s="166"/>
      <c r="F15" s="194">
        <v>107893</v>
      </c>
      <c r="G15" s="166"/>
      <c r="H15" s="194">
        <v>-13132</v>
      </c>
      <c r="I15" s="194"/>
      <c r="J15" s="63">
        <v>-0.1217</v>
      </c>
      <c r="K15" s="36"/>
    </row>
    <row r="16" spans="2:11" ht="12.75">
      <c r="B16" s="245" t="s">
        <v>155</v>
      </c>
      <c r="C16" s="31"/>
      <c r="D16" s="246">
        <v>-330621</v>
      </c>
      <c r="E16" s="166"/>
      <c r="F16" s="246">
        <v>-369622</v>
      </c>
      <c r="G16" s="166"/>
      <c r="H16" s="246">
        <v>39001</v>
      </c>
      <c r="I16" s="194"/>
      <c r="J16" s="247">
        <v>-0.1055</v>
      </c>
      <c r="K16" s="36"/>
    </row>
    <row r="17" spans="4:11" ht="5.25" customHeight="1">
      <c r="D17" s="36"/>
      <c r="F17" s="36"/>
      <c r="H17" s="36"/>
      <c r="I17" s="36"/>
      <c r="J17" s="63"/>
      <c r="K17" s="36"/>
    </row>
    <row r="18" spans="2:11" ht="12.75">
      <c r="B18" s="163" t="s">
        <v>156</v>
      </c>
      <c r="D18" s="194">
        <v>-13590</v>
      </c>
      <c r="E18" s="166"/>
      <c r="F18" s="194">
        <v>-11597</v>
      </c>
      <c r="G18" s="166"/>
      <c r="H18" s="194">
        <v>-1993</v>
      </c>
      <c r="I18" s="194"/>
      <c r="J18" s="63">
        <v>0.1719</v>
      </c>
      <c r="K18" s="36"/>
    </row>
    <row r="19" spans="2:10" ht="12.75">
      <c r="B19" s="163" t="s">
        <v>157</v>
      </c>
      <c r="D19" s="194">
        <v>-17240</v>
      </c>
      <c r="E19" s="166"/>
      <c r="F19" s="194">
        <v>-17350</v>
      </c>
      <c r="G19" s="166"/>
      <c r="H19" s="194">
        <v>110</v>
      </c>
      <c r="I19" s="166"/>
      <c r="J19" s="63">
        <v>-0.0063</v>
      </c>
    </row>
    <row r="20" spans="2:10" ht="12.75">
      <c r="B20" s="257" t="s">
        <v>158</v>
      </c>
      <c r="D20" s="258">
        <v>-30830</v>
      </c>
      <c r="E20" s="166"/>
      <c r="F20" s="258">
        <v>-28947</v>
      </c>
      <c r="G20" s="166"/>
      <c r="H20" s="258">
        <v>-1883</v>
      </c>
      <c r="I20" s="166"/>
      <c r="J20" s="259">
        <v>0.065</v>
      </c>
    </row>
    <row r="21" ht="6" customHeight="1"/>
    <row r="22" spans="2:10" ht="12.75">
      <c r="B22" s="163" t="s">
        <v>159</v>
      </c>
      <c r="D22" s="194">
        <v>-6179</v>
      </c>
      <c r="E22" s="166"/>
      <c r="F22" s="194">
        <v>-11951</v>
      </c>
      <c r="G22" s="166"/>
      <c r="H22" s="194">
        <v>5772</v>
      </c>
      <c r="I22" s="166"/>
      <c r="J22" s="63">
        <v>-0.483</v>
      </c>
    </row>
    <row r="23" spans="2:11" ht="12.75">
      <c r="B23" s="163" t="s">
        <v>160</v>
      </c>
      <c r="D23" s="194">
        <v>-15412</v>
      </c>
      <c r="E23" s="166"/>
      <c r="F23" s="194">
        <v>-12612</v>
      </c>
      <c r="G23" s="166"/>
      <c r="H23" s="194">
        <v>-2800</v>
      </c>
      <c r="I23" s="196"/>
      <c r="J23" s="63">
        <v>0.222</v>
      </c>
      <c r="K23" s="19"/>
    </row>
    <row r="24" spans="2:11" ht="12.75">
      <c r="B24" s="257" t="s">
        <v>161</v>
      </c>
      <c r="D24" s="258">
        <v>-21591</v>
      </c>
      <c r="E24" s="166"/>
      <c r="F24" s="258">
        <v>-24563</v>
      </c>
      <c r="G24" s="166"/>
      <c r="H24" s="258">
        <v>2972</v>
      </c>
      <c r="I24" s="194"/>
      <c r="J24" s="259">
        <v>-0.121</v>
      </c>
      <c r="K24" s="36"/>
    </row>
    <row r="25" spans="2:11" ht="12.75">
      <c r="B25" s="160" t="s">
        <v>152</v>
      </c>
      <c r="D25" s="194">
        <v>-3669</v>
      </c>
      <c r="E25" s="166"/>
      <c r="F25" s="194">
        <v>-2167</v>
      </c>
      <c r="G25" s="166"/>
      <c r="H25" s="194">
        <v>-1502</v>
      </c>
      <c r="I25" s="194"/>
      <c r="J25" s="63">
        <v>0.6931</v>
      </c>
      <c r="K25" s="36"/>
    </row>
    <row r="26" spans="2:11" ht="3.75" customHeight="1">
      <c r="B26" s="8"/>
      <c r="D26" s="36"/>
      <c r="F26" s="36"/>
      <c r="H26" s="36"/>
      <c r="I26" s="36"/>
      <c r="J26" s="63"/>
      <c r="K26" s="36"/>
    </row>
    <row r="27" spans="2:11" ht="12.75">
      <c r="B27" s="248" t="s">
        <v>148</v>
      </c>
      <c r="C27" s="31"/>
      <c r="D27" s="249"/>
      <c r="F27" s="249"/>
      <c r="H27" s="249"/>
      <c r="I27" s="36"/>
      <c r="J27" s="251"/>
      <c r="K27" s="36"/>
    </row>
    <row r="28" spans="2:13" ht="12.75">
      <c r="B28" s="260" t="s">
        <v>162</v>
      </c>
      <c r="C28" s="11"/>
      <c r="D28" s="255">
        <v>127904</v>
      </c>
      <c r="E28" s="166"/>
      <c r="F28" s="255">
        <v>129017</v>
      </c>
      <c r="G28" s="166"/>
      <c r="H28" s="255">
        <v>-1113</v>
      </c>
      <c r="I28" s="195"/>
      <c r="J28" s="256">
        <v>-0.0086</v>
      </c>
      <c r="K28" s="85"/>
      <c r="M28" s="42"/>
    </row>
    <row r="29" spans="2:10" ht="12.75">
      <c r="B29" s="260" t="s">
        <v>163</v>
      </c>
      <c r="C29" s="11"/>
      <c r="D29" s="255">
        <v>47638</v>
      </c>
      <c r="E29" s="166"/>
      <c r="F29" s="255">
        <v>41990</v>
      </c>
      <c r="G29" s="166"/>
      <c r="H29" s="255">
        <v>5648</v>
      </c>
      <c r="I29" s="166"/>
      <c r="J29" s="256">
        <v>0.1345</v>
      </c>
    </row>
    <row r="30" spans="2:10" ht="12.75">
      <c r="B30" s="162" t="s">
        <v>152</v>
      </c>
      <c r="D30" s="36">
        <v>-770</v>
      </c>
      <c r="F30" s="36">
        <v>-1868</v>
      </c>
      <c r="H30" s="36">
        <v>1098</v>
      </c>
      <c r="J30" s="63">
        <v>-0.5878</v>
      </c>
    </row>
    <row r="31" spans="2:11" ht="12.75">
      <c r="B31" s="248" t="s">
        <v>164</v>
      </c>
      <c r="C31" s="31"/>
      <c r="D31" s="253">
        <v>174772</v>
      </c>
      <c r="F31" s="253">
        <v>169139</v>
      </c>
      <c r="H31" s="253">
        <v>5633</v>
      </c>
      <c r="I31" s="83"/>
      <c r="J31" s="252">
        <v>0.0333</v>
      </c>
      <c r="K31" s="19"/>
    </row>
    <row r="33" spans="8:11" ht="11.25">
      <c r="H33" s="11"/>
      <c r="I33" s="36"/>
      <c r="J33" s="36"/>
      <c r="K33" s="36"/>
    </row>
    <row r="34" spans="8:11" ht="11.25">
      <c r="H34" s="11"/>
      <c r="I34" s="36"/>
      <c r="J34" s="36"/>
      <c r="K34" s="36"/>
    </row>
    <row r="35" spans="4:11" ht="11.25">
      <c r="D35" s="106"/>
      <c r="E35" s="106"/>
      <c r="F35" s="106"/>
      <c r="H35" s="11"/>
      <c r="I35" s="36"/>
      <c r="J35" s="36"/>
      <c r="K35" s="36"/>
    </row>
    <row r="36" spans="8:11" ht="11.25">
      <c r="H36" s="11"/>
      <c r="I36" s="36"/>
      <c r="J36" s="36"/>
      <c r="K36" s="36"/>
    </row>
    <row r="37" spans="4:13" ht="11.25">
      <c r="D37" s="42"/>
      <c r="F37" s="42"/>
      <c r="I37" s="85"/>
      <c r="J37" s="85"/>
      <c r="K37" s="85"/>
      <c r="M37" s="42"/>
    </row>
  </sheetData>
  <sheetProtection/>
  <mergeCells count="2">
    <mergeCell ref="B3:F3"/>
    <mergeCell ref="B4:F4"/>
  </mergeCells>
  <printOptions/>
  <pageMargins left="0.7480314960629921" right="0.7480314960629921" top="0.984251968503937" bottom="0.984251968503937" header="0.5118110236220472" footer="0.5118110236220472"/>
  <pageSetup fitToHeight="1" fitToWidth="1" horizontalDpi="600" verticalDpi="600" orientation="landscape" scale="82" r:id="rId1"/>
</worksheet>
</file>

<file path=xl/worksheets/sheet8.xml><?xml version="1.0" encoding="utf-8"?>
<worksheet xmlns="http://schemas.openxmlformats.org/spreadsheetml/2006/main" xmlns:r="http://schemas.openxmlformats.org/officeDocument/2006/relationships">
  <sheetPr>
    <tabColor rgb="FF0070C0"/>
  </sheetPr>
  <dimension ref="B3:J21"/>
  <sheetViews>
    <sheetView showGridLines="0" zoomScalePageLayoutView="0" workbookViewId="0" topLeftCell="A1">
      <selection activeCell="B3" sqref="B3:J15"/>
    </sheetView>
  </sheetViews>
  <sheetFormatPr defaultColWidth="9.140625" defaultRowHeight="15"/>
  <cols>
    <col min="1" max="1" width="9.140625" style="7" customWidth="1"/>
    <col min="2" max="2" width="36.421875" style="7" customWidth="1"/>
    <col min="3" max="3" width="1.57421875" style="7" customWidth="1"/>
    <col min="4" max="6" width="12.00390625" style="7" customWidth="1"/>
    <col min="7" max="7" width="0.9921875" style="7" hidden="1" customWidth="1"/>
    <col min="8" max="10" width="12.8515625" style="7" customWidth="1"/>
    <col min="11" max="16384" width="9.140625" style="7" customWidth="1"/>
  </cols>
  <sheetData>
    <row r="3" spans="2:10" ht="25.5" customHeight="1">
      <c r="B3" s="245"/>
      <c r="C3" s="245"/>
      <c r="D3" s="353" t="s">
        <v>245</v>
      </c>
      <c r="E3" s="353"/>
      <c r="F3" s="353"/>
      <c r="G3" s="250"/>
      <c r="H3" s="353" t="s">
        <v>245</v>
      </c>
      <c r="I3" s="353"/>
      <c r="J3" s="353"/>
    </row>
    <row r="4" spans="2:10" ht="45">
      <c r="B4" s="264" t="s">
        <v>165</v>
      </c>
      <c r="C4" s="245"/>
      <c r="D4" s="265" t="s">
        <v>0</v>
      </c>
      <c r="E4" s="266" t="s">
        <v>166</v>
      </c>
      <c r="F4" s="266" t="s">
        <v>20</v>
      </c>
      <c r="G4" s="250"/>
      <c r="H4" s="265" t="s">
        <v>0</v>
      </c>
      <c r="I4" s="266" t="s">
        <v>166</v>
      </c>
      <c r="J4" s="266" t="s">
        <v>20</v>
      </c>
    </row>
    <row r="5" spans="2:10" ht="11.25">
      <c r="B5" s="245"/>
      <c r="C5" s="245"/>
      <c r="D5" s="354" t="s">
        <v>167</v>
      </c>
      <c r="E5" s="354"/>
      <c r="F5" s="354"/>
      <c r="G5" s="250"/>
      <c r="H5" s="354" t="s">
        <v>167</v>
      </c>
      <c r="I5" s="354"/>
      <c r="J5" s="354"/>
    </row>
    <row r="6" ht="6.75" customHeight="1"/>
    <row r="7" ht="11.25">
      <c r="B7" s="8" t="s">
        <v>162</v>
      </c>
    </row>
    <row r="8" spans="2:10" ht="11.25">
      <c r="B8" s="7" t="s">
        <v>171</v>
      </c>
      <c r="D8" s="197">
        <v>127904</v>
      </c>
      <c r="E8" s="197">
        <v>-28119</v>
      </c>
      <c r="F8" s="197">
        <v>99785</v>
      </c>
      <c r="G8" s="166"/>
      <c r="H8" s="197">
        <v>129017</v>
      </c>
      <c r="I8" s="197">
        <v>-30137</v>
      </c>
      <c r="J8" s="197">
        <v>98880</v>
      </c>
    </row>
    <row r="9" spans="2:10" ht="11.25">
      <c r="B9" s="257" t="s">
        <v>158</v>
      </c>
      <c r="C9" s="254"/>
      <c r="D9" s="261">
        <v>127904</v>
      </c>
      <c r="E9" s="261">
        <v>-28119</v>
      </c>
      <c r="F9" s="261">
        <v>99785</v>
      </c>
      <c r="G9" s="262"/>
      <c r="H9" s="261">
        <v>129017</v>
      </c>
      <c r="I9" s="261">
        <v>-30137</v>
      </c>
      <c r="J9" s="261">
        <v>98880</v>
      </c>
    </row>
    <row r="10" spans="4:10" ht="8.25" customHeight="1">
      <c r="D10" s="198"/>
      <c r="E10" s="198"/>
      <c r="F10" s="198"/>
      <c r="G10" s="166"/>
      <c r="H10" s="198"/>
      <c r="I10" s="198"/>
      <c r="J10" s="198"/>
    </row>
    <row r="11" spans="2:10" ht="11.25">
      <c r="B11" s="8" t="s">
        <v>163</v>
      </c>
      <c r="D11" s="198"/>
      <c r="E11" s="198"/>
      <c r="F11" s="198"/>
      <c r="G11" s="166"/>
      <c r="H11" s="198"/>
      <c r="I11" s="198"/>
      <c r="J11" s="198"/>
    </row>
    <row r="12" spans="2:10" ht="11.25">
      <c r="B12" s="7" t="s">
        <v>172</v>
      </c>
      <c r="D12" s="197">
        <v>47638</v>
      </c>
      <c r="E12" s="197">
        <v>-10464</v>
      </c>
      <c r="F12" s="197">
        <v>37174</v>
      </c>
      <c r="G12" s="166"/>
      <c r="H12" s="197">
        <v>41990</v>
      </c>
      <c r="I12" s="197">
        <v>-9861</v>
      </c>
      <c r="J12" s="197">
        <v>32129</v>
      </c>
    </row>
    <row r="13" spans="2:10" ht="11.25">
      <c r="B13" s="257" t="s">
        <v>161</v>
      </c>
      <c r="C13" s="254"/>
      <c r="D13" s="263">
        <v>47638</v>
      </c>
      <c r="E13" s="263">
        <v>-10464</v>
      </c>
      <c r="F13" s="263">
        <v>37174</v>
      </c>
      <c r="G13" s="262"/>
      <c r="H13" s="263">
        <v>41990</v>
      </c>
      <c r="I13" s="263">
        <v>-9861</v>
      </c>
      <c r="J13" s="263">
        <v>32129</v>
      </c>
    </row>
    <row r="14" spans="2:10" ht="12.75">
      <c r="B14" s="164" t="s">
        <v>152</v>
      </c>
      <c r="D14" s="197">
        <v>-770</v>
      </c>
      <c r="E14" s="197">
        <v>345</v>
      </c>
      <c r="F14" s="197">
        <v>-425</v>
      </c>
      <c r="G14" s="166"/>
      <c r="H14" s="197">
        <v>-1868</v>
      </c>
      <c r="I14" s="197">
        <v>317</v>
      </c>
      <c r="J14" s="197">
        <v>-1551</v>
      </c>
    </row>
    <row r="15" spans="2:10" ht="11.25">
      <c r="B15" s="245" t="s">
        <v>168</v>
      </c>
      <c r="C15" s="245"/>
      <c r="D15" s="267">
        <v>174772</v>
      </c>
      <c r="E15" s="267">
        <v>-38238</v>
      </c>
      <c r="F15" s="267">
        <v>136534</v>
      </c>
      <c r="G15" s="268"/>
      <c r="H15" s="267">
        <v>169139</v>
      </c>
      <c r="I15" s="267">
        <v>-39681</v>
      </c>
      <c r="J15" s="267">
        <v>129458</v>
      </c>
    </row>
    <row r="19" spans="4:10" ht="11.25">
      <c r="D19" s="37"/>
      <c r="E19" s="37"/>
      <c r="F19" s="37"/>
      <c r="H19" s="37"/>
      <c r="I19" s="37"/>
      <c r="J19" s="37"/>
    </row>
    <row r="20" spans="4:10" ht="11.25">
      <c r="D20" s="37"/>
      <c r="E20" s="37"/>
      <c r="F20" s="37"/>
      <c r="H20" s="37"/>
      <c r="I20" s="37"/>
      <c r="J20" s="37"/>
    </row>
    <row r="21" spans="4:10" ht="11.25">
      <c r="D21" s="37"/>
      <c r="E21" s="37"/>
      <c r="F21" s="37"/>
      <c r="H21" s="37"/>
      <c r="I21" s="37"/>
      <c r="J21" s="37"/>
    </row>
  </sheetData>
  <sheetProtection/>
  <mergeCells count="4">
    <mergeCell ref="D3:F3"/>
    <mergeCell ref="D5:F5"/>
    <mergeCell ref="H3:J3"/>
    <mergeCell ref="H5:J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00B050"/>
  </sheetPr>
  <dimension ref="B3:P23"/>
  <sheetViews>
    <sheetView zoomScalePageLayoutView="0" workbookViewId="0" topLeftCell="A1">
      <selection activeCell="B3" sqref="B3:F19"/>
    </sheetView>
  </sheetViews>
  <sheetFormatPr defaultColWidth="9.140625" defaultRowHeight="15"/>
  <cols>
    <col min="1" max="1" width="9.140625" style="7" customWidth="1"/>
    <col min="2" max="2" width="46.57421875" style="7" bestFit="1" customWidth="1"/>
    <col min="3" max="3" width="1.57421875" style="7" customWidth="1"/>
    <col min="4" max="4" width="10.7109375" style="7" bestFit="1" customWidth="1"/>
    <col min="5" max="5" width="14.421875" style="7" customWidth="1"/>
    <col min="6" max="6" width="13.421875" style="7" customWidth="1"/>
    <col min="7" max="9" width="9.140625" style="7" customWidth="1"/>
    <col min="10" max="10" width="14.28125" style="7" customWidth="1"/>
    <col min="11" max="12" width="14.00390625" style="7" customWidth="1"/>
    <col min="13" max="13" width="2.140625" style="7" customWidth="1"/>
    <col min="14" max="14" width="13.8515625" style="7" customWidth="1"/>
    <col min="15" max="15" width="13.57421875" style="7" customWidth="1"/>
    <col min="16" max="16" width="13.28125" style="7" customWidth="1"/>
    <col min="17" max="16384" width="9.140625" style="7" customWidth="1"/>
  </cols>
  <sheetData>
    <row r="3" spans="2:6" ht="25.5" customHeight="1">
      <c r="B3" s="12"/>
      <c r="C3" s="12"/>
      <c r="D3" s="355" t="s">
        <v>50</v>
      </c>
      <c r="E3" s="355"/>
      <c r="F3" s="355"/>
    </row>
    <row r="4" spans="2:10" ht="33.75">
      <c r="B4" s="14" t="s">
        <v>53</v>
      </c>
      <c r="C4" s="12"/>
      <c r="D4" s="17" t="s">
        <v>0</v>
      </c>
      <c r="E4" s="15" t="s">
        <v>15</v>
      </c>
      <c r="F4" s="15" t="s">
        <v>20</v>
      </c>
      <c r="J4" s="8" t="s">
        <v>5</v>
      </c>
    </row>
    <row r="5" spans="2:14" ht="11.25">
      <c r="B5" s="12"/>
      <c r="C5" s="12"/>
      <c r="D5" s="356" t="s">
        <v>16</v>
      </c>
      <c r="E5" s="356"/>
      <c r="F5" s="356"/>
      <c r="J5" s="8" t="s">
        <v>57</v>
      </c>
      <c r="N5" s="8" t="s">
        <v>58</v>
      </c>
    </row>
    <row r="6" spans="10:16" ht="11.25">
      <c r="J6" s="11" t="s">
        <v>54</v>
      </c>
      <c r="K6" s="11" t="s">
        <v>56</v>
      </c>
      <c r="L6" s="19" t="s">
        <v>55</v>
      </c>
      <c r="N6" s="11" t="s">
        <v>54</v>
      </c>
      <c r="O6" s="11" t="s">
        <v>56</v>
      </c>
      <c r="P6" s="19" t="s">
        <v>55</v>
      </c>
    </row>
    <row r="7" ht="11.25">
      <c r="B7" s="8" t="s">
        <v>5</v>
      </c>
    </row>
    <row r="8" spans="2:16" ht="11.25">
      <c r="B8" s="7" t="s">
        <v>51</v>
      </c>
      <c r="D8" s="37">
        <f>+L8</f>
        <v>283034</v>
      </c>
      <c r="E8" s="37">
        <f>-P8</f>
        <v>-72224</v>
      </c>
      <c r="F8" s="37">
        <f>+D8+E8</f>
        <v>210810</v>
      </c>
      <c r="J8" s="37">
        <v>347292</v>
      </c>
      <c r="K8" s="37">
        <v>64258</v>
      </c>
      <c r="L8" s="43">
        <f>+J8-+K8</f>
        <v>283034</v>
      </c>
      <c r="N8" s="37">
        <f>84593+2185</f>
        <v>86778</v>
      </c>
      <c r="O8" s="37">
        <f>14221+333</f>
        <v>14554</v>
      </c>
      <c r="P8" s="43">
        <f>+N8-+O8</f>
        <v>72224</v>
      </c>
    </row>
    <row r="9" spans="2:16" ht="11.25">
      <c r="B9" s="7" t="s">
        <v>23</v>
      </c>
      <c r="D9" s="37">
        <f>+L9</f>
        <v>104107</v>
      </c>
      <c r="E9" s="37">
        <f>-P9</f>
        <v>-7221</v>
      </c>
      <c r="F9" s="37">
        <f>+D9+E9</f>
        <v>96886</v>
      </c>
      <c r="J9" s="37">
        <v>125454</v>
      </c>
      <c r="K9" s="37">
        <v>21347</v>
      </c>
      <c r="L9" s="43">
        <f>+J9-+K9</f>
        <v>104107</v>
      </c>
      <c r="N9" s="37">
        <v>8665</v>
      </c>
      <c r="O9" s="37">
        <v>1444</v>
      </c>
      <c r="P9" s="43">
        <f>+N9-+O9</f>
        <v>7221</v>
      </c>
    </row>
    <row r="10" spans="2:16" ht="11.25">
      <c r="B10" s="7" t="s">
        <v>24</v>
      </c>
      <c r="D10" s="37">
        <f>+L10</f>
        <v>47369</v>
      </c>
      <c r="E10" s="37">
        <f>-P10</f>
        <v>-21335</v>
      </c>
      <c r="F10" s="37">
        <f>+D10+E10</f>
        <v>26034</v>
      </c>
      <c r="J10" s="37">
        <v>62456</v>
      </c>
      <c r="K10" s="37">
        <v>15087</v>
      </c>
      <c r="L10" s="43">
        <f>+J10-+K10</f>
        <v>47369</v>
      </c>
      <c r="N10" s="37">
        <v>25518</v>
      </c>
      <c r="O10" s="37">
        <v>4183</v>
      </c>
      <c r="P10" s="43">
        <f>+N10-+O10</f>
        <v>21335</v>
      </c>
    </row>
    <row r="11" spans="2:16" ht="11.25">
      <c r="B11" s="7" t="s">
        <v>34</v>
      </c>
      <c r="D11" s="37">
        <f>+L11</f>
        <v>53587</v>
      </c>
      <c r="E11" s="37">
        <f>-P11</f>
        <v>-18809</v>
      </c>
      <c r="F11" s="37">
        <f>+D11+E11</f>
        <v>34778</v>
      </c>
      <c r="J11" s="37">
        <f>36129+26766</f>
        <v>62895</v>
      </c>
      <c r="K11" s="37">
        <v>9308</v>
      </c>
      <c r="L11" s="43">
        <f>+J11-+K11</f>
        <v>53587</v>
      </c>
      <c r="N11" s="37">
        <f>7425+6676+6578</f>
        <v>20679</v>
      </c>
      <c r="O11" s="37">
        <v>1870</v>
      </c>
      <c r="P11" s="43">
        <f>+N11-+O11</f>
        <v>18809</v>
      </c>
    </row>
    <row r="12" spans="2:16" ht="11.25">
      <c r="B12" s="7" t="s">
        <v>4</v>
      </c>
      <c r="D12" s="37">
        <f>+L12+115</f>
        <v>-292</v>
      </c>
      <c r="E12" s="37">
        <f>-P12</f>
        <v>2083</v>
      </c>
      <c r="F12" s="37">
        <f>+D12+E12</f>
        <v>1791</v>
      </c>
      <c r="J12" s="37">
        <v>-429</v>
      </c>
      <c r="K12" s="37">
        <v>-22</v>
      </c>
      <c r="L12" s="43">
        <f>+J12-+K12</f>
        <v>-407</v>
      </c>
      <c r="N12" s="37">
        <f>-(277+2185)</f>
        <v>-2462</v>
      </c>
      <c r="O12" s="37">
        <f>-(46+333)</f>
        <v>-379</v>
      </c>
      <c r="P12" s="43">
        <f>+N12-+O12</f>
        <v>-2083</v>
      </c>
    </row>
    <row r="13" spans="2:6" ht="11.25">
      <c r="B13" s="9" t="s">
        <v>18</v>
      </c>
      <c r="C13" s="10"/>
      <c r="D13" s="40">
        <f>SUM(D8:D12)</f>
        <v>487805</v>
      </c>
      <c r="E13" s="40">
        <f>SUM(E8:E12)</f>
        <v>-117506</v>
      </c>
      <c r="F13" s="40">
        <f>SUM(F8:F12)</f>
        <v>370299</v>
      </c>
    </row>
    <row r="14" spans="4:16" ht="11.25">
      <c r="D14" s="38"/>
      <c r="E14" s="38"/>
      <c r="F14" s="38"/>
      <c r="L14" s="38">
        <f>SUM(L8:L13)</f>
        <v>487690</v>
      </c>
      <c r="P14" s="38">
        <f>SUM(P8:P13)</f>
        <v>117506</v>
      </c>
    </row>
    <row r="15" spans="2:16" ht="11.25">
      <c r="B15" s="8" t="s">
        <v>6</v>
      </c>
      <c r="D15" s="38"/>
      <c r="E15" s="38"/>
      <c r="F15" s="38"/>
      <c r="L15" s="38">
        <v>487690</v>
      </c>
      <c r="P15" s="38">
        <f>132600+6578-21672</f>
        <v>117506</v>
      </c>
    </row>
    <row r="16" spans="2:16" ht="11.25">
      <c r="B16" s="7" t="s">
        <v>49</v>
      </c>
      <c r="D16" s="37">
        <v>163497</v>
      </c>
      <c r="E16" s="37">
        <f>-25460-4172</f>
        <v>-29632</v>
      </c>
      <c r="F16" s="37">
        <f>+D16+E16</f>
        <v>133865</v>
      </c>
      <c r="L16" s="38">
        <f>+L14-L15</f>
        <v>0</v>
      </c>
      <c r="P16" s="38">
        <f>+P14-P15</f>
        <v>0</v>
      </c>
    </row>
    <row r="17" spans="2:16" ht="11.25">
      <c r="B17" s="9" t="s">
        <v>19</v>
      </c>
      <c r="C17" s="10"/>
      <c r="D17" s="41">
        <f>SUM(D16:D16)</f>
        <v>163497</v>
      </c>
      <c r="E17" s="41">
        <f>SUM(E16:E16)</f>
        <v>-29632</v>
      </c>
      <c r="F17" s="41">
        <f>SUM(F16:F16)</f>
        <v>133865</v>
      </c>
      <c r="P17" s="38"/>
    </row>
    <row r="18" spans="2:16" ht="11.25">
      <c r="B18" s="7" t="s">
        <v>4</v>
      </c>
      <c r="D18" s="37">
        <f>-17093-132-3635+1</f>
        <v>-20859</v>
      </c>
      <c r="E18" s="37">
        <f>1787-735-49-1</f>
        <v>1002</v>
      </c>
      <c r="F18" s="37">
        <f>+D18+E18</f>
        <v>-19857</v>
      </c>
      <c r="P18" s="38">
        <f>2185+277-333-46</f>
        <v>2083</v>
      </c>
    </row>
    <row r="19" spans="2:16" ht="11.25">
      <c r="B19" s="12" t="s">
        <v>52</v>
      </c>
      <c r="C19" s="12"/>
      <c r="D19" s="39">
        <f>+D13+D17+D18</f>
        <v>630443</v>
      </c>
      <c r="E19" s="39">
        <f>+E13+E17+E18</f>
        <v>-146136</v>
      </c>
      <c r="F19" s="39">
        <f>+F13+F17+F18</f>
        <v>484307</v>
      </c>
      <c r="P19" s="38">
        <f>+P16-P18</f>
        <v>-2083</v>
      </c>
    </row>
    <row r="21" spans="4:6" ht="11.25">
      <c r="D21" s="7">
        <v>630443</v>
      </c>
      <c r="E21" s="7">
        <f>-135386-10750</f>
        <v>-146136</v>
      </c>
      <c r="F21" s="7">
        <f>+D21+E21</f>
        <v>484307</v>
      </c>
    </row>
    <row r="22" ht="11.25">
      <c r="L22" s="38"/>
    </row>
    <row r="23" spans="4:6" ht="11.25">
      <c r="D23" s="38">
        <f>+D19-D21</f>
        <v>0</v>
      </c>
      <c r="E23" s="38">
        <f>+E19-E21</f>
        <v>0</v>
      </c>
      <c r="F23" s="38">
        <f>+F19-F21</f>
        <v>0</v>
      </c>
    </row>
  </sheetData>
  <sheetProtection/>
  <mergeCells count="2">
    <mergeCell ref="D3:F3"/>
    <mergeCell ref="D5:F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2018-05-04T17:00:18Z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