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8985" windowHeight="7455" tabRatio="744" firstSheet="9" activeTab="9"/>
  </bookViews>
  <sheets>
    <sheet name="Generation Business" sheetId="1" r:id="rId1"/>
    <sheet name="Distribution Business" sheetId="2" r:id="rId2"/>
    <sheet name="energy sales revenues" sheetId="3" r:id="rId3"/>
    <sheet name="Income Statement" sheetId="4" r:id="rId4"/>
    <sheet name="op. inc. by business line (OC)" sheetId="5" r:id="rId5"/>
    <sheet name="Income Statement detail" sheetId="6" r:id="rId6"/>
    <sheet name="Financial Result" sheetId="7" r:id="rId7"/>
    <sheet name="Assets" sheetId="8" r:id="rId8"/>
    <sheet name="Liabilities" sheetId="9" r:id="rId9"/>
    <sheet name="Ratios OC" sheetId="10" r:id="rId10"/>
    <sheet name="Cash Flow" sheetId="11" r:id="rId11"/>
    <sheet name="Depreciación y Act Fijo" sheetId="12" r:id="rId12"/>
    <sheet name="Ebitda y activo fijo" sheetId="13" state="hidden" r:id="rId13"/>
    <sheet name="Merc Generacón" sheetId="14" state="hidden" r:id="rId14"/>
    <sheet name="Impuestos Diferidos" sheetId="15" state="hidden" r:id="rId15"/>
    <sheet name="Dx sales" sheetId="16" r:id="rId16"/>
    <sheet name="Gx physical data" sheetId="17" r:id="rId17"/>
    <sheet name="Segmentos LN resumen" sheetId="18" r:id="rId18"/>
  </sheets>
  <definedNames>
    <definedName name="_xlnm.Print_Area" localSheetId="7">'Assets'!$B$1:$H$10</definedName>
    <definedName name="_xlnm.Print_Area" localSheetId="10">'Cash Flow'!$B$1:$H$11</definedName>
    <definedName name="_xlnm.Print_Area" localSheetId="11">'Depreciación y Act Fijo'!$B$3:$H$25</definedName>
    <definedName name="_xlnm.Print_Area" localSheetId="1">'Distribution Business'!$B$3:$L$14</definedName>
    <definedName name="_xlnm.Print_Area" localSheetId="12">'Ebitda y activo fijo'!$C$5:$G$30</definedName>
    <definedName name="_xlnm.Print_Area" localSheetId="6">'Financial Result'!$B$3:$F$19</definedName>
    <definedName name="_xlnm.Print_Area" localSheetId="0">'Generation Business'!$B$3:$K$16</definedName>
    <definedName name="_xlnm.Print_Area" localSheetId="14">'Impuestos Diferidos'!$C$4:$F$11</definedName>
    <definedName name="_xlnm.Print_Area" localSheetId="3">'Income Statement'!$B$3:$E$38</definedName>
    <definedName name="_xlnm.Print_Area" localSheetId="5">'Income Statement detail'!$B$5:$P$49</definedName>
    <definedName name="_xlnm.Print_Area" localSheetId="8">'Liabilities'!$B$1:$G$12</definedName>
    <definedName name="_xlnm.Print_Area" localSheetId="13">'Merc Generacón'!$B$3:$G$18</definedName>
    <definedName name="_xlnm.Print_Area" localSheetId="4">'op. inc. by business line (OC)'!$B$3:$J$25</definedName>
    <definedName name="_xlnm.Print_Area" localSheetId="9">'Ratios OC'!$B$2:$K$19</definedName>
  </definedNames>
  <calcPr fullCalcOnLoad="1"/>
</workbook>
</file>

<file path=xl/sharedStrings.xml><?xml version="1.0" encoding="utf-8"?>
<sst xmlns="http://schemas.openxmlformats.org/spreadsheetml/2006/main" count="474" uniqueCount="327">
  <si>
    <t xml:space="preserve">Mercados </t>
  </si>
  <si>
    <t>Ventas de Energía</t>
  </si>
  <si>
    <t>Participación</t>
  </si>
  <si>
    <t>País</t>
  </si>
  <si>
    <t xml:space="preserve">en que </t>
  </si>
  <si>
    <t>(GWh)</t>
  </si>
  <si>
    <t>de mercado</t>
  </si>
  <si>
    <t>participa</t>
  </si>
  <si>
    <t xml:space="preserve">Chile  </t>
  </si>
  <si>
    <t>SIC y SING</t>
  </si>
  <si>
    <t>Argentina</t>
  </si>
  <si>
    <t>SIN</t>
  </si>
  <si>
    <t>Perú</t>
  </si>
  <si>
    <t>SICN</t>
  </si>
  <si>
    <t>Colombia</t>
  </si>
  <si>
    <t xml:space="preserve">Total   </t>
  </si>
  <si>
    <t>(GWh) ( * )</t>
  </si>
  <si>
    <t>Total</t>
  </si>
  <si>
    <t>%</t>
  </si>
  <si>
    <t>M$</t>
  </si>
  <si>
    <t>Chilectra S.A.</t>
  </si>
  <si>
    <t>Holding Enersis y sociedades de inversión</t>
  </si>
  <si>
    <t>Distribución</t>
  </si>
  <si>
    <t>Eliminaciones</t>
  </si>
  <si>
    <t>Ingresos de explotación</t>
  </si>
  <si>
    <t>Costos de explotación</t>
  </si>
  <si>
    <t>Chile</t>
  </si>
  <si>
    <t>Itemes  extraordinarios</t>
  </si>
  <si>
    <t>Total Pasivos C/P y L/P</t>
  </si>
  <si>
    <t>Variaciones</t>
  </si>
  <si>
    <t>Impuesto Renta</t>
  </si>
  <si>
    <t>Impuesto Diferido</t>
  </si>
  <si>
    <t>Brasil  (1)</t>
  </si>
  <si>
    <t>(1)  En el año 2005  se incluyen las ventas del trimestre octubre-diciembre 2005 de las sociedades Endesa Fortaleza y CIEN.</t>
  </si>
  <si>
    <t xml:space="preserve">(GWh) </t>
  </si>
  <si>
    <t>Concepto  (Millones de $)</t>
  </si>
  <si>
    <t>EBITDA Y ACTIVO FIJO NETO POR PAIS</t>
  </si>
  <si>
    <t>Lineas de Negocio</t>
  </si>
  <si>
    <t>EBITDA</t>
  </si>
  <si>
    <t>Activo Fijo neto</t>
  </si>
  <si>
    <t>Generación y Transmisión</t>
  </si>
  <si>
    <t>Brasil</t>
  </si>
  <si>
    <t>Total Gx y Tx</t>
  </si>
  <si>
    <t>Total Dx</t>
  </si>
  <si>
    <t>Total Grupo Enersis</t>
  </si>
  <si>
    <t>Ch$ Millones</t>
  </si>
  <si>
    <t>EBITDA / Activo Fijo marzo 2007</t>
  </si>
  <si>
    <t>Impuesto a la Renta e Impuestos diferidos</t>
  </si>
  <si>
    <t>Trabajos para el inmovilizado</t>
  </si>
  <si>
    <t>Resultados de otras inversiones</t>
  </si>
  <si>
    <t>Estructura y ajustes</t>
  </si>
  <si>
    <t>(%)</t>
  </si>
  <si>
    <t>Brasil   (*)</t>
  </si>
  <si>
    <t>(*) Incluye activos intangibles por concesiones en Ampla y Coelce</t>
  </si>
  <si>
    <t>EBITDA / Activo Fijo DIC. 2010</t>
  </si>
  <si>
    <t>Al 31 de marzo de 2011</t>
  </si>
  <si>
    <t>OPERATING INCOME</t>
  </si>
  <si>
    <t>Operating Revenues</t>
  </si>
  <si>
    <t>Operating Costs</t>
  </si>
  <si>
    <t>Operating Income</t>
  </si>
  <si>
    <t>Generation &amp; Transmission</t>
  </si>
  <si>
    <t>Distribution</t>
  </si>
  <si>
    <t>Adjustments</t>
  </si>
  <si>
    <t>Brazil</t>
  </si>
  <si>
    <t>Peru</t>
  </si>
  <si>
    <t>Company</t>
  </si>
  <si>
    <t>SIC &amp; SING Chile</t>
  </si>
  <si>
    <r>
      <t xml:space="preserve">Endesa Chile </t>
    </r>
    <r>
      <rPr>
        <sz val="8"/>
        <rFont val="Tahoma"/>
        <family val="2"/>
      </rPr>
      <t>(1)</t>
    </r>
  </si>
  <si>
    <t xml:space="preserve">Markets </t>
  </si>
  <si>
    <t>in which</t>
  </si>
  <si>
    <t>operates</t>
  </si>
  <si>
    <t>Energy Sales</t>
  </si>
  <si>
    <t>Market</t>
  </si>
  <si>
    <t>Share</t>
  </si>
  <si>
    <t>Assets (million Ch$)</t>
  </si>
  <si>
    <t>Current Assets</t>
  </si>
  <si>
    <t>Non Current Assets</t>
  </si>
  <si>
    <t>Total Assets</t>
  </si>
  <si>
    <t>Liabilities (million Ch$)</t>
  </si>
  <si>
    <t>Current Liabilities</t>
  </si>
  <si>
    <t>Non Current Liabilities</t>
  </si>
  <si>
    <t>Total Shareholders' Equity</t>
  </si>
  <si>
    <t>Personnel costs</t>
  </si>
  <si>
    <t>Other Non Operating Income</t>
  </si>
  <si>
    <t>Otther Non Operating revenues (expenses)</t>
  </si>
  <si>
    <t>Net Income attributable to owners of parent</t>
  </si>
  <si>
    <t>Net income attributable to non-controlling interest</t>
  </si>
  <si>
    <t>Attributable to shareholders of the company</t>
  </si>
  <si>
    <t>Attributable to minority interest</t>
  </si>
  <si>
    <t>Total Liabilities and Shareholders' equity</t>
  </si>
  <si>
    <t>Energy Losses</t>
  </si>
  <si>
    <t>Clients</t>
  </si>
  <si>
    <t>Clients / Employees</t>
  </si>
  <si>
    <t>(*) Includes final customer sales and tolls.</t>
  </si>
  <si>
    <t>(thousand)</t>
  </si>
  <si>
    <t>NET INCOME</t>
  </si>
  <si>
    <t>Liquidity</t>
  </si>
  <si>
    <t>Leverage</t>
  </si>
  <si>
    <t>Profitability</t>
  </si>
  <si>
    <t>(1) Current assets net from inventories and advanced payments</t>
  </si>
  <si>
    <t>(2) Considers EBITDA divided by financial expenses</t>
  </si>
  <si>
    <t>Acid ratio test (1)</t>
  </si>
  <si>
    <t>Current liquidity</t>
  </si>
  <si>
    <t>Working Capítal</t>
  </si>
  <si>
    <t>Long Term Debt</t>
  </si>
  <si>
    <t>Short Term Debt</t>
  </si>
  <si>
    <t>Financial Expenses Coverage (2)</t>
  </si>
  <si>
    <t>Operating Income/Operating Revenues</t>
  </si>
  <si>
    <t>ROE (annualized)</t>
  </si>
  <si>
    <t>ROA (annualized)</t>
  </si>
  <si>
    <t>Indicator</t>
  </si>
  <si>
    <t>Unit</t>
  </si>
  <si>
    <t>Cash Flow   (million Ch$)</t>
  </si>
  <si>
    <t>PROPERTY, PLANTS AND EQUIPMENT INFORMATION BY COMPANY</t>
  </si>
  <si>
    <t>(million Ch$)</t>
  </si>
  <si>
    <t xml:space="preserve">Depreciation     </t>
  </si>
  <si>
    <t>From Financing Activities</t>
  </si>
  <si>
    <t>From Investing Activities</t>
  </si>
  <si>
    <t>From Operating Activities</t>
  </si>
  <si>
    <t>Net Cash Flow</t>
  </si>
  <si>
    <t>(Figures in million Ch$)</t>
  </si>
  <si>
    <t>Change</t>
  </si>
  <si>
    <t>% Change</t>
  </si>
  <si>
    <t>Times</t>
  </si>
  <si>
    <t>MMCh$</t>
  </si>
  <si>
    <t>Generation</t>
  </si>
  <si>
    <t>Energy Sales Revenues</t>
  </si>
  <si>
    <t>Non regulated customers</t>
  </si>
  <si>
    <t>Regulated customers</t>
  </si>
  <si>
    <t>Other Clients</t>
  </si>
  <si>
    <t>Spot Market</t>
  </si>
  <si>
    <t>Residential</t>
  </si>
  <si>
    <t>Commercial</t>
  </si>
  <si>
    <t>Industrial</t>
  </si>
  <si>
    <t>Other</t>
  </si>
  <si>
    <t>Total Segmentos</t>
  </si>
  <si>
    <t>variación en millones de pesos  Ch$ y  %.</t>
  </si>
  <si>
    <t>Generation and Distribution</t>
  </si>
  <si>
    <t>Less: Consolidation adjustments</t>
  </si>
  <si>
    <t>Structure and adjustments</t>
  </si>
  <si>
    <t>Payments for additions of Property, plant and equipment</t>
  </si>
  <si>
    <t>Earning per share  (Ch$ /share)</t>
  </si>
  <si>
    <t>SVS</t>
  </si>
  <si>
    <t>Including Disc. Operations</t>
  </si>
  <si>
    <t>* Includes continuing and discontinued operations</t>
  </si>
  <si>
    <t>1 month</t>
  </si>
  <si>
    <t>(*) As of March 31, 2016 and 2015 the average number of paid and subscribed shares were 49,092,772,762</t>
  </si>
  <si>
    <t>FINANCIAL RESULT</t>
  </si>
  <si>
    <t>CONSOLIDATED INCOME STATEMENT (million Ch$)</t>
  </si>
  <si>
    <t>Net Financial Income</t>
  </si>
  <si>
    <t>Financial Income</t>
  </si>
  <si>
    <t>Financial Costs</t>
  </si>
  <si>
    <t>Gain (Loss) for indexed assets and liabilities</t>
  </si>
  <si>
    <t>Foreign currency exchange differences, net</t>
  </si>
  <si>
    <t>Net Income From Sale of Assets</t>
  </si>
  <si>
    <t>Share of profit (loss) of associates accounted for using the equity method</t>
  </si>
  <si>
    <t>Net Income Before Taxes</t>
  </si>
  <si>
    <t>Income Tax</t>
  </si>
  <si>
    <t>Net Income</t>
  </si>
  <si>
    <t>Revenues</t>
  </si>
  <si>
    <t>Sales</t>
  </si>
  <si>
    <t>Other operating income</t>
  </si>
  <si>
    <t>Procurements and Services</t>
  </si>
  <si>
    <t>Energy purchases</t>
  </si>
  <si>
    <t>Fuel consumption</t>
  </si>
  <si>
    <t>Transportation expenses</t>
  </si>
  <si>
    <t>Other variable costs</t>
  </si>
  <si>
    <t>Contribution Margin</t>
  </si>
  <si>
    <t>Other fixed operating expenses</t>
  </si>
  <si>
    <t>Gross Operating Income (EBITDA)</t>
  </si>
  <si>
    <t>Depreciation and amortization</t>
  </si>
  <si>
    <t>Reversal of impairment profit (impairment loss) recognized in profit or loss</t>
  </si>
  <si>
    <t>Net  Financial Income</t>
  </si>
  <si>
    <t>Financial income</t>
  </si>
  <si>
    <t>Financial costs</t>
  </si>
  <si>
    <t>(1) includes Endesa Chile and its generation subsidiaries in Chile. As of March 31, 2015 and 2014, corresponds to discontinued operations.</t>
  </si>
  <si>
    <t>Enersis Chile</t>
  </si>
  <si>
    <t>Dec-15</t>
  </si>
  <si>
    <t>Chilectra</t>
  </si>
  <si>
    <t>BY BUSINESS LINES</t>
  </si>
  <si>
    <t>RESULTADO BRUTO DE EXPLOTACIÓN</t>
  </si>
  <si>
    <t>Gasto por depreciación y amortización</t>
  </si>
  <si>
    <t>Pérdidas por deterioro de valor (reversiones de pérdidas por deterioro de valor) reconocidas en el resultado del periodo</t>
  </si>
  <si>
    <t>RESULTADO DE EXPLOTACIÓN</t>
  </si>
  <si>
    <t>Consolidated Income Statement</t>
  </si>
  <si>
    <t>Energy sales</t>
  </si>
  <si>
    <t>Other Sales</t>
  </si>
  <si>
    <t>Other Operating Income</t>
  </si>
  <si>
    <t>Other Revenues</t>
  </si>
  <si>
    <t>Other expenses by nature</t>
  </si>
  <si>
    <t>Other work performed and capitalized</t>
  </si>
  <si>
    <t>Employee benefit costs</t>
  </si>
  <si>
    <t>Eliminations and others</t>
  </si>
  <si>
    <t>Endesa Chile</t>
  </si>
  <si>
    <t>Inmobiliaria Manso de Velasco Ltda.(1)</t>
  </si>
  <si>
    <t xml:space="preserve"> Servicios Informaticos e Inmobiliarios Ltda(ex ICT)</t>
  </si>
  <si>
    <t>Linea de Negocio</t>
  </si>
  <si>
    <t>Generación</t>
  </si>
  <si>
    <t xml:space="preserve">Holdings y Eliminaciones </t>
  </si>
  <si>
    <t>Totales</t>
  </si>
  <si>
    <t>ACTIVOS</t>
  </si>
  <si>
    <t>ACTIVOS CORRIENTES</t>
  </si>
  <si>
    <t>Efectivo y equivalentes al efectivo</t>
  </si>
  <si>
    <t>Otros activos financieros corrientes</t>
  </si>
  <si>
    <t>Otros activos no financieros, corriente</t>
  </si>
  <si>
    <t>Cuentas comerciales por cobrar y otras cuentas por cobrar corrientes</t>
  </si>
  <si>
    <t>Cuentas por cobrar a entidades relacionadas, corrientes</t>
  </si>
  <si>
    <t>Inventarios corrientes</t>
  </si>
  <si>
    <t>Activos por impuestos corrientes, corriente</t>
  </si>
  <si>
    <t>Activos no corrientes o grupos de activos para su disposición clasificados como mantenidos para la venta o como mantenidos para distribuir a los propietarios</t>
  </si>
  <si>
    <t xml:space="preserve">ACTIVOS NO CORRIENTES </t>
  </si>
  <si>
    <t>Otros activos financieros no corrientes</t>
  </si>
  <si>
    <t>Otros activos no financieros no corrientes</t>
  </si>
  <si>
    <t>Cuentas comerciales por cobrar y otras cuentas por cobrar no corrientes</t>
  </si>
  <si>
    <t>Cuentas por cobrar a entidades relacionadas, no corrientes</t>
  </si>
  <si>
    <t>Inversiones contabilizadas utilizando el método de la participación</t>
  </si>
  <si>
    <t>Activos intangibles distintos de la plusvalía</t>
  </si>
  <si>
    <t>Plusvalía</t>
  </si>
  <si>
    <t>Propiedades, planta y equipo</t>
  </si>
  <si>
    <t>Propiedad de inversión</t>
  </si>
  <si>
    <t>Activos por impuestos diferidos</t>
  </si>
  <si>
    <t>TOTAL ACTIVOS</t>
  </si>
  <si>
    <t>PATRIMONIO NETO Y PASIVOS</t>
  </si>
  <si>
    <t>PASIVOS CORRIENTES</t>
  </si>
  <si>
    <t>Otros pasivos financieros corrientes</t>
  </si>
  <si>
    <t>Cuentas por pagar comerciales y otras cuentas por pagar</t>
  </si>
  <si>
    <t>Cuentas por pagar a entidades relacionadas corrientes</t>
  </si>
  <si>
    <t>Otras provisiones corrientes</t>
  </si>
  <si>
    <t>Pasivos por impuestos corrientes</t>
  </si>
  <si>
    <t>Provisiones por beneficios a los empleados corrientes</t>
  </si>
  <si>
    <t>Otros pasivos no financieros corrientes</t>
  </si>
  <si>
    <t>Pasivos incluidos en grupos de activos para su disposición clasificados como mantenidos para la venta</t>
  </si>
  <si>
    <t>PASIVOS NO CORRIENTES</t>
  </si>
  <si>
    <t>Otros pasivos financieros no corrientes</t>
  </si>
  <si>
    <t>Cuentas comerciales por pagar y otras cuentas por pagar no corrientes</t>
  </si>
  <si>
    <t>Cuentas por pagar a entidades relacionadas, no corrientes</t>
  </si>
  <si>
    <t>Otras provisiones no corrientes</t>
  </si>
  <si>
    <t>Pasivo por impuestos diferidos</t>
  </si>
  <si>
    <t>Provisiones por beneficios a los empleados no corrientes</t>
  </si>
  <si>
    <t>Otros pasivos no financieros no corrientes</t>
  </si>
  <si>
    <t>PATRIMONIO NETO</t>
  </si>
  <si>
    <t>Patrimonio atribuible a los propietarios de la controladora</t>
  </si>
  <si>
    <t>Capital emitido</t>
  </si>
  <si>
    <t>Ganancias (pérdidas) acumuladas</t>
  </si>
  <si>
    <t>Primas de emisión</t>
  </si>
  <si>
    <t>Acciones propias en cartera</t>
  </si>
  <si>
    <t>Otras participaciones en el patrimonio</t>
  </si>
  <si>
    <t>Otras reservas</t>
  </si>
  <si>
    <t>Participaciones no controladoras</t>
  </si>
  <si>
    <t>Total Patrimonio Neto y Pasivos</t>
  </si>
  <si>
    <t>ESTADO DE RESULTADOS INTEGRALES</t>
  </si>
  <si>
    <t xml:space="preserve">INGRESOS </t>
  </si>
  <si>
    <t>Ingresos de actividades ordinarias</t>
  </si>
  <si>
    <t>Ventas de energía</t>
  </si>
  <si>
    <t>Otras ventas</t>
  </si>
  <si>
    <t>Otras prestaciones de servicios</t>
  </si>
  <si>
    <t>Otros ingresos</t>
  </si>
  <si>
    <t>MATERIAS PRIMAS Y CONSUMIBLES UTILIZADOS</t>
  </si>
  <si>
    <t>Compras de energía</t>
  </si>
  <si>
    <t>Consumo de combustible</t>
  </si>
  <si>
    <t>Gastos de transporte</t>
  </si>
  <si>
    <t>Otros aprovisionamientos variables y servicios</t>
  </si>
  <si>
    <t>MARGEN DE CONTRIBUCIÓN</t>
  </si>
  <si>
    <t>Otros trabajos realizados por la entidad y capitalizados</t>
  </si>
  <si>
    <t>Gastos por beneficios a los empleados</t>
  </si>
  <si>
    <t>Otros gastos, por naturaleza</t>
  </si>
  <si>
    <t>RESULTADO FINANCIERO</t>
  </si>
  <si>
    <t>Ingresos financieros</t>
  </si>
  <si>
    <t>Efectivo y otros medios equivalentes</t>
  </si>
  <si>
    <t>Otros ingresos financieros</t>
  </si>
  <si>
    <t>Costos financieros</t>
  </si>
  <si>
    <t>Préstamos bancarios</t>
  </si>
  <si>
    <t>Obligaciones garantizadas y no garantizadas</t>
  </si>
  <si>
    <t xml:space="preserve">Otros </t>
  </si>
  <si>
    <t>Resultados por Unidades de Reajuste</t>
  </si>
  <si>
    <t>Diferencias de cambio</t>
  </si>
  <si>
    <t>Positivas</t>
  </si>
  <si>
    <t>Negativas</t>
  </si>
  <si>
    <t>Participación en las ganancias (pérdidas) de asociadas y negocios conjuntos que se contabilicen utilizando el método de la participación</t>
  </si>
  <si>
    <t>Otras ganancias (pérdidas)</t>
  </si>
  <si>
    <t>Resultado de Otras Inversiones</t>
  </si>
  <si>
    <t>Resultados en Ventas de Activos</t>
  </si>
  <si>
    <t>Ganancia (pérdida), antes de impuestos</t>
  </si>
  <si>
    <t>Gasto (ingreso) por impuestos a las ganancias</t>
  </si>
  <si>
    <t>Ganancia (pérdida) procedente de operaciones continuadas</t>
  </si>
  <si>
    <t>Ganancia (Pérdida) de Operaciones Discontinuadas</t>
  </si>
  <si>
    <t>GANANCIA (PÉRDIDA)</t>
  </si>
  <si>
    <t xml:space="preserve">Ganancia (Pérdida) Atribuibles a </t>
  </si>
  <si>
    <t>Ganancia (pérdida), atribuible a los propietarios de la controladora</t>
  </si>
  <si>
    <t>Ganancia (pérdida), atribuible a participaciones no controladoras</t>
  </si>
  <si>
    <t>ESTADO DE FLUJOS DE EFECTIVO</t>
  </si>
  <si>
    <t>Flujos de efectivo procedentes de (utilizados en) actividades de operación</t>
  </si>
  <si>
    <t>Flujos de efectivo netos procedentes de (utilizados en) actividades de inversión</t>
  </si>
  <si>
    <t>Flujos de efectivo procedentes de (utilizados en) actividades de financiación</t>
  </si>
  <si>
    <t>TOTAL</t>
  </si>
  <si>
    <t>Others</t>
  </si>
  <si>
    <t>GWh</t>
  </si>
  <si>
    <t>For the Period ended March,  2016</t>
  </si>
  <si>
    <t>Endesa</t>
  </si>
  <si>
    <t>Pangue</t>
  </si>
  <si>
    <t>Pehuenche</t>
  </si>
  <si>
    <t>San Isidro</t>
  </si>
  <si>
    <t>Eco cons</t>
  </si>
  <si>
    <t>ENDESA SIC</t>
  </si>
  <si>
    <t>Celta</t>
  </si>
  <si>
    <t>GasAtacama</t>
  </si>
  <si>
    <t>TOTAL CHILE</t>
  </si>
  <si>
    <t>Total generation</t>
  </si>
  <si>
    <t>Hydroelectric generation</t>
  </si>
  <si>
    <t>Thermal electric generation</t>
  </si>
  <si>
    <t>Other generation</t>
  </si>
  <si>
    <t>Purchases</t>
  </si>
  <si>
    <t xml:space="preserve">    Purchases to related companies -generators</t>
  </si>
  <si>
    <t xml:space="preserve">    Purchases to others generators</t>
  </si>
  <si>
    <t xml:space="preserve">    Purchases at spot</t>
  </si>
  <si>
    <t>Transmission losses, pump and other consumption</t>
  </si>
  <si>
    <t>Total electricity sales</t>
  </si>
  <si>
    <t>Sales at regulated prices</t>
  </si>
  <si>
    <t>Sales at unregulated prices</t>
  </si>
  <si>
    <t>Sales at spot marginal cost</t>
  </si>
  <si>
    <t>Sales to related companies generators</t>
  </si>
  <si>
    <t>TOTAL SALES IN THE SYSTEM</t>
  </si>
  <si>
    <t>Market Share on total sales (%)</t>
  </si>
  <si>
    <t>For the Period ended March,  2015</t>
  </si>
  <si>
    <t>ENDESA SING</t>
  </si>
  <si>
    <t>Operating Income (EBIT)</t>
  </si>
  <si>
    <t>(1) Company merged in 2015 by Servicios Informáticos e Inmobiliarios Ltda. (ex ICT)</t>
  </si>
</sst>
</file>

<file path=xl/styles.xml><?xml version="1.0" encoding="utf-8"?>
<styleSheet xmlns="http://schemas.openxmlformats.org/spreadsheetml/2006/main">
  <numFmts count="6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%"/>
    <numFmt numFmtId="167" formatCode="#,##0.000;[Red]\-#,##0.000"/>
    <numFmt numFmtId="168" formatCode="#,##0_ ;[Red]\-#,##0\ "/>
    <numFmt numFmtId="169" formatCode="#,##0.0000_);[Red]\(#,##0.0000\)"/>
    <numFmt numFmtId="170" formatCode="0.000%"/>
    <numFmt numFmtId="171" formatCode="0.0%\ \ \ \ ;\(0.0%\)\ \ \ \ "/>
    <numFmt numFmtId="172" formatCode="_(* #,##0_);_(* \(#,##0\);_(* &quot;-&quot;??_);_(@_)"/>
    <numFmt numFmtId="173" formatCode="#,##0_);[Black]\(#,##0\);&quot;-       &quot;"/>
    <numFmt numFmtId="174" formatCode="#,##0.00_);[Black]\(#,##0.00\);&quot;-       &quot;"/>
    <numFmt numFmtId="175" formatCode="#,##0.000_);[Black]\(#,##0.000\);&quot;-       &quot;"/>
    <numFmt numFmtId="176" formatCode="0.0%;\(0.0%\)"/>
    <numFmt numFmtId="177" formatCode="0.0%_);\(0.0%\)"/>
    <numFmt numFmtId="178" formatCode="#,##0.000;\-#,##0.000"/>
    <numFmt numFmtId="179" formatCode="0.0%_)\ \ ;\(0.0%\)\ \ "/>
    <numFmt numFmtId="180" formatCode="0_);\(0\)"/>
    <numFmt numFmtId="181" formatCode="_(* #,##0.000_);_(* \(#,##0.000\);_(* &quot;-&quot;_);_(@_)"/>
    <numFmt numFmtId="182" formatCode="#,##0\ ;\(#,##0\);&quot;-       &quot;"/>
    <numFmt numFmtId="183" formatCode="#,##0.00_);\(#,##0.00\);&quot;  -  &quot;"/>
    <numFmt numFmtId="184" formatCode="#,##0_)\ ;[Black]\(#,##0\)\ ;&quot;-       &quot;"/>
    <numFmt numFmtId="185" formatCode="#,##0\ ;[Black]\(#,##0\);&quot;-       &quot;"/>
    <numFmt numFmtId="186" formatCode="0.0"/>
    <numFmt numFmtId="187" formatCode="0.000"/>
    <numFmt numFmtId="188" formatCode="#,##0.000000000_);[Black]\(#,##0.000000000\);&quot;-       &quot;"/>
    <numFmt numFmtId="189" formatCode="#,##0.0\ ;\(#,##0.0\);&quot;-       &quot;"/>
    <numFmt numFmtId="190" formatCode="#,##0.000"/>
    <numFmt numFmtId="191" formatCode="#,##0;\(#,##0\)"/>
    <numFmt numFmtId="192" formatCode="#,##0;\(#,##0\);&quot;-&quot;"/>
    <numFmt numFmtId="193" formatCode="0.000000"/>
    <numFmt numFmtId="194" formatCode="0%_);\(0%\)"/>
    <numFmt numFmtId="195" formatCode="#,##0.0"/>
    <numFmt numFmtId="196" formatCode="#,##0.0_);\(#,##0.0\);&quot;  -  &quot;"/>
    <numFmt numFmtId="197" formatCode="_-* #,##0.0_-;\-* #,##0.0_-;_-* &quot;-&quot;??_-;_-@_-"/>
    <numFmt numFmtId="198" formatCode="_-* #,##0_-;\-* #,##0_-;_-* &quot;-&quot;??_-;_-@_-"/>
    <numFmt numFmtId="199" formatCode="[$-340A]dddd\,\ dd&quot; de &quot;mmmm&quot; de &quot;yyyy"/>
    <numFmt numFmtId="200" formatCode="0%;\(0%\)"/>
    <numFmt numFmtId="201" formatCode="#,##0.0_);[Black]\(#,##0.0\);&quot;-       &quot;"/>
    <numFmt numFmtId="202" formatCode="#,##0.000\ ;\(#,##0.000\);&quot;-       &quot;"/>
    <numFmt numFmtId="203" formatCode="#,##0_)\ ;\(#,##0\)\ ;&quot;-       &quot;"/>
    <numFmt numFmtId="204" formatCode="#,##0_);\(#,##0\);&quot;-       &quot;"/>
    <numFmt numFmtId="205" formatCode="_-* #,##0.000_-;\-* #,##0.000_-;_-* &quot;-&quot;??_-;_-@_-"/>
    <numFmt numFmtId="206" formatCode="#,##0_);\(#,##0\);&quot;  -  &quot;"/>
    <numFmt numFmtId="207" formatCode="#,##0\ ;[White]\(#,##0\);&quot;-       &quot;"/>
    <numFmt numFmtId="208" formatCode="#,##0_)\ ;[White]\(#,##0\)\ ;&quot;-       &quot;"/>
    <numFmt numFmtId="209" formatCode="#,##0_);[White]\(#,##0\);&quot;-       &quot;"/>
    <numFmt numFmtId="210" formatCode="#,##0.00000000_);[Black]\(#,##0.00000000\);&quot;-       &quot;"/>
    <numFmt numFmtId="211" formatCode="#,##0.0000000_);[Black]\(#,##0.0000000\);&quot;-       &quot;"/>
    <numFmt numFmtId="212" formatCode="#,##0.000000_);[Black]\(#,##0.000000\);&quot;-       &quot;"/>
    <numFmt numFmtId="213" formatCode="#,##0.00000_);[Black]\(#,##0.00000\);&quot;-       &quot;"/>
    <numFmt numFmtId="214" formatCode="#,##0.0000_);[Black]\(#,##0.0000\);&quot;-       &quot;"/>
    <numFmt numFmtId="215" formatCode="_-* #,##0.0000_-;\-* #,##0.0000_-;_-* &quot;-&quot;??_-;_-@_-"/>
    <numFmt numFmtId="216" formatCode="#,##0.00\ ;\(#,##0.00\);&quot;-       &quot;"/>
    <numFmt numFmtId="217" formatCode="#,##0.0_)&quot; pp.&quot;;\(#,##0.0\)&quot; pp.&quot;;&quot;-&quot;"/>
    <numFmt numFmtId="218" formatCode="0.0\ \p.\p."/>
    <numFmt numFmtId="219" formatCode="#,##0.0;[Black]\(#,##0.0\);&quot; - &quot;"/>
    <numFmt numFmtId="220" formatCode="#,##0;[Black]\(#,##0\);&quot; - &quot;"/>
    <numFmt numFmtId="221" formatCode="_(* #,##0.0_);_(* \(#,##0.0\);_(* &quot;-&quot;??_);_(@_)"/>
    <numFmt numFmtId="222" formatCode="_-* #,##0.0_-;\-* #,##0.0_-;_-* &quot;-&quot;?_-;_-@_-"/>
    <numFmt numFmtId="223" formatCode="_(* #,##0.000_);_(* \(#,##0.000\);_(* &quot;-&quot;??_);_(@_)"/>
  </numFmts>
  <fonts count="89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8"/>
      <name val="Comic Sans MS"/>
      <family val="4"/>
    </font>
    <font>
      <sz val="9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ahoma"/>
      <family val="2"/>
    </font>
    <font>
      <b/>
      <sz val="13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i/>
      <sz val="18"/>
      <color indexed="40"/>
      <name val="Arial Narrow"/>
      <family val="2"/>
    </font>
    <font>
      <b/>
      <i/>
      <sz val="18"/>
      <color indexed="40"/>
      <name val="Calibri"/>
      <family val="2"/>
    </font>
    <font>
      <b/>
      <i/>
      <sz val="16"/>
      <color indexed="12"/>
      <name val="Tahoma"/>
      <family val="2"/>
    </font>
    <font>
      <b/>
      <u val="single"/>
      <sz val="10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Narrow"/>
      <family val="2"/>
    </font>
    <font>
      <b/>
      <sz val="10"/>
      <color indexed="9"/>
      <name val="Tahoma"/>
      <family val="2"/>
    </font>
    <font>
      <sz val="10"/>
      <color indexed="9"/>
      <name val="Arial Narrow"/>
      <family val="2"/>
    </font>
    <font>
      <b/>
      <sz val="9"/>
      <color indexed="9"/>
      <name val="Arial Narrow"/>
      <family val="2"/>
    </font>
    <font>
      <b/>
      <sz val="11"/>
      <color indexed="9"/>
      <name val="Arial Narrow"/>
      <family val="2"/>
    </font>
    <font>
      <b/>
      <sz val="14"/>
      <color indexed="9"/>
      <name val="Arial Narrow"/>
      <family val="2"/>
    </font>
    <font>
      <b/>
      <sz val="12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Narrow"/>
      <family val="2"/>
    </font>
    <font>
      <b/>
      <sz val="10"/>
      <color rgb="FFFFFFFF"/>
      <name val="Tahoma"/>
      <family val="2"/>
    </font>
    <font>
      <sz val="10"/>
      <color theme="0"/>
      <name val="Arial Narrow"/>
      <family val="2"/>
    </font>
    <font>
      <b/>
      <sz val="10"/>
      <color rgb="FFFFFFFF"/>
      <name val="Arial Narrow"/>
      <family val="2"/>
    </font>
    <font>
      <b/>
      <sz val="9"/>
      <color theme="0"/>
      <name val="Arial Narrow"/>
      <family val="2"/>
    </font>
    <font>
      <b/>
      <sz val="11"/>
      <color theme="0"/>
      <name val="Arial Narrow"/>
      <family val="2"/>
    </font>
    <font>
      <b/>
      <sz val="14"/>
      <color theme="0"/>
      <name val="Arial Narrow"/>
      <family val="2"/>
    </font>
    <font>
      <b/>
      <sz val="12"/>
      <color theme="0"/>
      <name val="Arial Narrow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BE7F5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5DDE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/>
      <top style="thin">
        <color indexed="22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/>
    </border>
    <border>
      <left style="thin">
        <color indexed="22"/>
      </left>
      <right style="thin">
        <color indexed="9"/>
      </right>
      <top style="thin">
        <color indexed="22"/>
      </top>
      <bottom/>
    </border>
    <border>
      <left style="thin"/>
      <right style="thin"/>
      <top style="thin"/>
      <bottom style="thin"/>
    </border>
    <border>
      <left/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22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22"/>
      </left>
      <right style="thin">
        <color indexed="9"/>
      </right>
      <top/>
      <bottom style="thin">
        <color indexed="22"/>
      </bottom>
    </border>
    <border>
      <left style="thin">
        <color indexed="9"/>
      </left>
      <right style="thin">
        <color indexed="9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9"/>
      </bottom>
    </border>
    <border>
      <left style="thin">
        <color indexed="22"/>
      </left>
      <right/>
      <top/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>
        <color indexed="63"/>
      </left>
      <right>
        <color indexed="63"/>
      </right>
      <top>
        <color indexed="63"/>
      </top>
      <bottom style="medium">
        <color theme="8" tint="0.5999900102615356"/>
      </bottom>
    </border>
    <border>
      <left>
        <color indexed="63"/>
      </left>
      <right>
        <color indexed="63"/>
      </right>
      <top style="medium">
        <color theme="8" tint="0.5999900102615356"/>
      </top>
      <bottom style="medium">
        <color theme="8" tint="0.5999900102615356"/>
      </bottom>
    </border>
    <border>
      <left>
        <color indexed="63"/>
      </left>
      <right>
        <color indexed="63"/>
      </right>
      <top>
        <color indexed="63"/>
      </top>
      <bottom style="medium">
        <color rgb="FFB7DEE8"/>
      </bottom>
    </border>
    <border>
      <left>
        <color indexed="63"/>
      </left>
      <right>
        <color indexed="63"/>
      </right>
      <top style="thin">
        <color theme="8" tint="-0.24997000396251678"/>
      </top>
      <bottom style="thin">
        <color theme="8" tint="-0.24997000396251678"/>
      </bottom>
    </border>
    <border>
      <left>
        <color indexed="63"/>
      </left>
      <right>
        <color indexed="63"/>
      </right>
      <top style="thin">
        <color theme="8" tint="0.5999900102615356"/>
      </top>
      <bottom style="thin">
        <color theme="8" tint="0.5999900102615356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theme="8" tint="0.5999900102615356"/>
      </top>
      <bottom>
        <color indexed="63"/>
      </bottom>
    </border>
    <border>
      <left>
        <color indexed="63"/>
      </left>
      <right>
        <color indexed="63"/>
      </right>
      <top style="thin">
        <color theme="8" tint="-0.24997000396251678"/>
      </top>
      <bottom>
        <color indexed="63"/>
      </bottom>
    </border>
    <border>
      <left/>
      <right/>
      <top style="medium"/>
      <bottom/>
    </border>
    <border>
      <left/>
      <right/>
      <top/>
      <bottom style="thin">
        <color theme="8" tint="0.5999900102615356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8" tint="-0.24997000396251678"/>
      </bottom>
    </border>
    <border>
      <left style="thin">
        <color indexed="9"/>
      </left>
      <right style="thin">
        <color indexed="22"/>
      </right>
      <top style="thin">
        <color indexed="22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22"/>
      </right>
      <top/>
      <bottom style="thin">
        <color indexed="9"/>
      </bottom>
    </border>
    <border>
      <left/>
      <right style="thin">
        <color indexed="9"/>
      </right>
      <top style="thin">
        <color indexed="22"/>
      </top>
      <bottom/>
    </border>
    <border>
      <left/>
      <right style="thin">
        <color indexed="9"/>
      </right>
      <top/>
      <bottom style="thin">
        <color indexed="9"/>
      </bottom>
    </border>
    <border>
      <left style="thin">
        <color indexed="22"/>
      </left>
      <right/>
      <top>
        <color indexed="63"/>
      </top>
      <bottom style="thin">
        <color indexed="22"/>
      </bottom>
    </border>
    <border>
      <left/>
      <right style="thin">
        <color indexed="22"/>
      </right>
      <top>
        <color indexed="63"/>
      </top>
      <bottom style="thin">
        <color indexed="22"/>
      </bottom>
    </border>
    <border>
      <left/>
      <right/>
      <top/>
      <bottom style="thin">
        <color indexed="22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9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0" applyNumberFormat="0" applyBorder="0" applyAlignment="0" applyProtection="0"/>
    <xf numFmtId="0" fontId="65" fillId="22" borderId="1" applyNumberFormat="0" applyAlignment="0" applyProtection="0"/>
    <xf numFmtId="0" fontId="66" fillId="23" borderId="2" applyNumberFormat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70" fillId="30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22" borderId="6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69" fillId="0" borderId="8" applyNumberFormat="0" applyFill="0" applyAlignment="0" applyProtection="0"/>
    <xf numFmtId="0" fontId="80" fillId="0" borderId="9" applyNumberFormat="0" applyFill="0" applyAlignment="0" applyProtection="0"/>
  </cellStyleXfs>
  <cellXfs count="482">
    <xf numFmtId="0" fontId="0" fillId="0" borderId="0" xfId="0" applyAlignment="1">
      <alignment/>
    </xf>
    <xf numFmtId="0" fontId="4" fillId="0" borderId="0" xfId="62" applyFo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" fontId="5" fillId="34" borderId="10" xfId="0" applyNumberFormat="1" applyFont="1" applyFill="1" applyBorder="1" applyAlignment="1">
      <alignment horizontal="center" vertical="center"/>
    </xf>
    <xf numFmtId="17" fontId="5" fillId="35" borderId="11" xfId="0" applyNumberFormat="1" applyFont="1" applyFill="1" applyBorder="1" applyAlignment="1">
      <alignment horizontal="center" vertical="center"/>
    </xf>
    <xf numFmtId="17" fontId="5" fillId="34" borderId="12" xfId="0" applyNumberFormat="1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>
      <alignment horizontal="center"/>
    </xf>
    <xf numFmtId="0" fontId="9" fillId="0" borderId="0" xfId="62" applyFont="1" applyAlignment="1">
      <alignment vertical="center"/>
      <protection/>
    </xf>
    <xf numFmtId="0" fontId="6" fillId="0" borderId="13" xfId="0" applyFont="1" applyBorder="1" applyAlignment="1" quotePrefix="1">
      <alignment horizontal="left" vertical="center" indent="1"/>
    </xf>
    <xf numFmtId="37" fontId="6" fillId="36" borderId="13" xfId="0" applyNumberFormat="1" applyFont="1" applyFill="1" applyBorder="1" applyAlignment="1">
      <alignment horizontal="center" vertical="center"/>
    </xf>
    <xf numFmtId="182" fontId="6" fillId="35" borderId="14" xfId="0" applyNumberFormat="1" applyFont="1" applyFill="1" applyBorder="1" applyAlignment="1">
      <alignment vertical="center"/>
    </xf>
    <xf numFmtId="182" fontId="6" fillId="34" borderId="15" xfId="0" applyNumberFormat="1" applyFont="1" applyFill="1" applyBorder="1" applyAlignment="1">
      <alignment vertical="center"/>
    </xf>
    <xf numFmtId="166" fontId="6" fillId="35" borderId="16" xfId="65" applyNumberFormat="1" applyFont="1" applyFill="1" applyBorder="1" applyAlignment="1">
      <alignment vertical="center"/>
    </xf>
    <xf numFmtId="166" fontId="6" fillId="34" borderId="17" xfId="65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64" fontId="9" fillId="0" borderId="0" xfId="54" applyFont="1" applyAlignment="1">
      <alignment vertical="center"/>
    </xf>
    <xf numFmtId="0" fontId="6" fillId="0" borderId="13" xfId="0" applyFont="1" applyBorder="1" applyAlignment="1">
      <alignment horizontal="left" vertical="center" indent="1"/>
    </xf>
    <xf numFmtId="182" fontId="6" fillId="34" borderId="18" xfId="0" applyNumberFormat="1" applyFont="1" applyFill="1" applyBorder="1" applyAlignment="1">
      <alignment vertical="center"/>
    </xf>
    <xf numFmtId="166" fontId="6" fillId="34" borderId="19" xfId="65" applyNumberFormat="1" applyFont="1" applyFill="1" applyBorder="1" applyAlignment="1">
      <alignment vertical="center"/>
    </xf>
    <xf numFmtId="182" fontId="6" fillId="34" borderId="11" xfId="0" applyNumberFormat="1" applyFont="1" applyFill="1" applyBorder="1" applyAlignment="1">
      <alignment vertical="center"/>
    </xf>
    <xf numFmtId="166" fontId="6" fillId="34" borderId="11" xfId="65" applyNumberFormat="1" applyFont="1" applyFill="1" applyBorder="1" applyAlignment="1">
      <alignment vertical="center"/>
    </xf>
    <xf numFmtId="182" fontId="8" fillId="34" borderId="20" xfId="0" applyNumberFormat="1" applyFont="1" applyFill="1" applyBorder="1" applyAlignment="1">
      <alignment vertical="center"/>
    </xf>
    <xf numFmtId="0" fontId="9" fillId="0" borderId="0" xfId="62" applyFont="1">
      <alignment/>
      <protection/>
    </xf>
    <xf numFmtId="0" fontId="6" fillId="0" borderId="0" xfId="62" applyFont="1">
      <alignment/>
      <protection/>
    </xf>
    <xf numFmtId="0" fontId="9" fillId="0" borderId="0" xfId="62" applyFont="1" applyAlignment="1" quotePrefix="1">
      <alignment horizontal="left"/>
      <protection/>
    </xf>
    <xf numFmtId="168" fontId="9" fillId="0" borderId="0" xfId="62" applyNumberFormat="1" applyFont="1">
      <alignment/>
      <protection/>
    </xf>
    <xf numFmtId="10" fontId="9" fillId="0" borderId="0" xfId="65" applyNumberFormat="1" applyFont="1" applyAlignment="1">
      <alignment/>
    </xf>
    <xf numFmtId="180" fontId="9" fillId="0" borderId="0" xfId="62" applyNumberFormat="1" applyFont="1" applyAlignment="1" quotePrefix="1">
      <alignment horizontal="left"/>
      <protection/>
    </xf>
    <xf numFmtId="0" fontId="9" fillId="0" borderId="0" xfId="62" applyFont="1" applyBorder="1">
      <alignment/>
      <protection/>
    </xf>
    <xf numFmtId="178" fontId="7" fillId="36" borderId="0" xfId="0" applyNumberFormat="1" applyFont="1" applyFill="1" applyBorder="1" applyAlignment="1">
      <alignment vertical="center"/>
    </xf>
    <xf numFmtId="166" fontId="7" fillId="36" borderId="0" xfId="65" applyNumberFormat="1" applyFont="1" applyFill="1" applyBorder="1" applyAlignment="1">
      <alignment vertical="center"/>
    </xf>
    <xf numFmtId="178" fontId="9" fillId="0" borderId="0" xfId="62" applyNumberFormat="1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62" applyFont="1" applyAlignment="1">
      <alignment vertical="center"/>
      <protection/>
    </xf>
    <xf numFmtId="10" fontId="6" fillId="0" borderId="0" xfId="65" applyNumberFormat="1" applyFont="1" applyAlignment="1">
      <alignment/>
    </xf>
    <xf numFmtId="38" fontId="6" fillId="0" borderId="0" xfId="0" applyNumberFormat="1" applyFont="1" applyAlignment="1">
      <alignment/>
    </xf>
    <xf numFmtId="176" fontId="6" fillId="0" borderId="0" xfId="65" applyNumberFormat="1" applyFont="1" applyBorder="1" applyAlignment="1">
      <alignment vertical="center"/>
    </xf>
    <xf numFmtId="17" fontId="8" fillId="36" borderId="13" xfId="0" applyNumberFormat="1" applyFont="1" applyFill="1" applyBorder="1" applyAlignment="1">
      <alignment horizontal="center" vertical="center"/>
    </xf>
    <xf numFmtId="17" fontId="8" fillId="34" borderId="16" xfId="0" applyNumberFormat="1" applyFont="1" applyFill="1" applyBorder="1" applyAlignment="1">
      <alignment horizontal="center" vertical="center" wrapText="1"/>
    </xf>
    <xf numFmtId="173" fontId="6" fillId="0" borderId="13" xfId="0" applyNumberFormat="1" applyFont="1" applyBorder="1" applyAlignment="1">
      <alignment vertical="center"/>
    </xf>
    <xf numFmtId="173" fontId="6" fillId="34" borderId="17" xfId="0" applyNumberFormat="1" applyFont="1" applyFill="1" applyBorder="1" applyAlignment="1">
      <alignment vertical="center"/>
    </xf>
    <xf numFmtId="173" fontId="6" fillId="34" borderId="19" xfId="0" applyNumberFormat="1" applyFont="1" applyFill="1" applyBorder="1" applyAlignment="1">
      <alignment vertical="center"/>
    </xf>
    <xf numFmtId="173" fontId="6" fillId="34" borderId="11" xfId="0" applyNumberFormat="1" applyFont="1" applyFill="1" applyBorder="1" applyAlignment="1">
      <alignment vertical="center"/>
    </xf>
    <xf numFmtId="173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173" fontId="6" fillId="0" borderId="0" xfId="0" applyNumberFormat="1" applyFont="1" applyBorder="1" applyAlignment="1">
      <alignment vertical="center"/>
    </xf>
    <xf numFmtId="40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10" fillId="0" borderId="0" xfId="0" applyFont="1" applyAlignment="1">
      <alignment/>
    </xf>
    <xf numFmtId="165" fontId="0" fillId="0" borderId="0" xfId="55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0" fontId="0" fillId="0" borderId="0" xfId="65" applyNumberFormat="1" applyFont="1" applyAlignment="1">
      <alignment/>
    </xf>
    <xf numFmtId="173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0" fontId="0" fillId="0" borderId="0" xfId="65" applyNumberFormat="1" applyFont="1" applyAlignment="1">
      <alignment/>
    </xf>
    <xf numFmtId="38" fontId="7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9" fontId="6" fillId="0" borderId="0" xfId="65" applyFont="1" applyAlignment="1">
      <alignment/>
    </xf>
    <xf numFmtId="17" fontId="5" fillId="34" borderId="21" xfId="0" applyNumberFormat="1" applyFont="1" applyFill="1" applyBorder="1" applyAlignment="1">
      <alignment horizontal="center"/>
    </xf>
    <xf numFmtId="17" fontId="5" fillId="34" borderId="22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7" fillId="0" borderId="0" xfId="0" applyFont="1" applyAlignment="1">
      <alignment vertical="top"/>
    </xf>
    <xf numFmtId="0" fontId="8" fillId="0" borderId="0" xfId="63" applyFont="1" applyFill="1" applyAlignment="1">
      <alignment horizontal="centerContinuous" vertical="top"/>
      <protection/>
    </xf>
    <xf numFmtId="0" fontId="7" fillId="0" borderId="13" xfId="0" applyFont="1" applyBorder="1" applyAlignment="1">
      <alignment horizontal="left" vertical="center" indent="1"/>
    </xf>
    <xf numFmtId="182" fontId="8" fillId="35" borderId="14" xfId="0" applyNumberFormat="1" applyFont="1" applyFill="1" applyBorder="1" applyAlignment="1">
      <alignment vertical="center"/>
    </xf>
    <xf numFmtId="0" fontId="0" fillId="0" borderId="23" xfId="0" applyBorder="1" applyAlignment="1">
      <alignment/>
    </xf>
    <xf numFmtId="166" fontId="0" fillId="0" borderId="0" xfId="65" applyNumberFormat="1" applyFont="1" applyAlignment="1">
      <alignment/>
    </xf>
    <xf numFmtId="0" fontId="8" fillId="34" borderId="13" xfId="0" applyFont="1" applyFill="1" applyBorder="1" applyAlignment="1">
      <alignment horizontal="left" vertical="center" indent="1"/>
    </xf>
    <xf numFmtId="17" fontId="5" fillId="35" borderId="24" xfId="0" applyNumberFormat="1" applyFont="1" applyFill="1" applyBorder="1" applyAlignment="1">
      <alignment horizontal="center" vertical="center"/>
    </xf>
    <xf numFmtId="17" fontId="5" fillId="34" borderId="25" xfId="0" applyNumberFormat="1" applyFont="1" applyFill="1" applyBorder="1" applyAlignment="1">
      <alignment horizontal="center"/>
    </xf>
    <xf numFmtId="17" fontId="5" fillId="34" borderId="26" xfId="0" applyNumberFormat="1" applyFont="1" applyFill="1" applyBorder="1" applyAlignment="1">
      <alignment horizontal="center"/>
    </xf>
    <xf numFmtId="17" fontId="5" fillId="34" borderId="27" xfId="0" applyNumberFormat="1" applyFont="1" applyFill="1" applyBorder="1" applyAlignment="1">
      <alignment horizontal="center"/>
    </xf>
    <xf numFmtId="17" fontId="5" fillId="34" borderId="28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188" fontId="0" fillId="0" borderId="0" xfId="0" applyNumberFormat="1" applyFont="1" applyAlignment="1">
      <alignment/>
    </xf>
    <xf numFmtId="168" fontId="4" fillId="0" borderId="0" xfId="62" applyNumberFormat="1" applyFont="1">
      <alignment/>
      <protection/>
    </xf>
    <xf numFmtId="170" fontId="4" fillId="0" borderId="0" xfId="65" applyNumberFormat="1" applyFont="1" applyAlignment="1">
      <alignment/>
    </xf>
    <xf numFmtId="185" fontId="7" fillId="0" borderId="0" xfId="0" applyNumberFormat="1" applyFont="1" applyAlignment="1">
      <alignment/>
    </xf>
    <xf numFmtId="17" fontId="8" fillId="35" borderId="29" xfId="0" applyNumberFormat="1" applyFont="1" applyFill="1" applyBorder="1" applyAlignment="1">
      <alignment horizontal="center" vertical="center"/>
    </xf>
    <xf numFmtId="182" fontId="6" fillId="0" borderId="0" xfId="62" applyNumberFormat="1" applyFont="1">
      <alignment/>
      <protection/>
    </xf>
    <xf numFmtId="166" fontId="6" fillId="0" borderId="0" xfId="65" applyNumberFormat="1" applyFont="1" applyAlignment="1">
      <alignment/>
    </xf>
    <xf numFmtId="0" fontId="4" fillId="0" borderId="0" xfId="63" applyFont="1" applyAlignment="1">
      <alignment/>
      <protection/>
    </xf>
    <xf numFmtId="0" fontId="4" fillId="0" borderId="0" xfId="63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173" fontId="7" fillId="34" borderId="30" xfId="0" applyNumberFormat="1" applyFont="1" applyFill="1" applyBorder="1" applyAlignment="1">
      <alignment vertical="center"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7" fillId="37" borderId="31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7" borderId="32" xfId="0" applyFont="1" applyFill="1" applyBorder="1" applyAlignment="1">
      <alignment horizontal="left" vertical="center" indent="1"/>
    </xf>
    <xf numFmtId="0" fontId="6" fillId="37" borderId="31" xfId="0" applyFont="1" applyFill="1" applyBorder="1" applyAlignment="1">
      <alignment/>
    </xf>
    <xf numFmtId="191" fontId="7" fillId="37" borderId="19" xfId="0" applyNumberFormat="1" applyFont="1" applyFill="1" applyBorder="1" applyAlignment="1">
      <alignment/>
    </xf>
    <xf numFmtId="0" fontId="6" fillId="37" borderId="13" xfId="0" applyFont="1" applyFill="1" applyBorder="1" applyAlignment="1">
      <alignment horizontal="left" vertical="center" indent="1"/>
    </xf>
    <xf numFmtId="191" fontId="6" fillId="35" borderId="19" xfId="0" applyNumberFormat="1" applyFont="1" applyFill="1" applyBorder="1" applyAlignment="1">
      <alignment/>
    </xf>
    <xf numFmtId="191" fontId="6" fillId="34" borderId="19" xfId="0" applyNumberFormat="1" applyFont="1" applyFill="1" applyBorder="1" applyAlignment="1">
      <alignment/>
    </xf>
    <xf numFmtId="191" fontId="8" fillId="35" borderId="28" xfId="0" applyNumberFormat="1" applyFont="1" applyFill="1" applyBorder="1" applyAlignment="1">
      <alignment/>
    </xf>
    <xf numFmtId="191" fontId="8" fillId="34" borderId="28" xfId="0" applyNumberFormat="1" applyFont="1" applyFill="1" applyBorder="1" applyAlignment="1">
      <alignment/>
    </xf>
    <xf numFmtId="17" fontId="8" fillId="35" borderId="23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0" fillId="0" borderId="0" xfId="0" applyNumberFormat="1" applyAlignment="1">
      <alignment/>
    </xf>
    <xf numFmtId="0" fontId="11" fillId="0" borderId="33" xfId="0" applyFont="1" applyBorder="1" applyAlignment="1">
      <alignment/>
    </xf>
    <xf numFmtId="0" fontId="11" fillId="0" borderId="23" xfId="0" applyFont="1" applyBorder="1" applyAlignment="1">
      <alignment/>
    </xf>
    <xf numFmtId="3" fontId="11" fillId="0" borderId="23" xfId="0" applyNumberFormat="1" applyFont="1" applyBorder="1" applyAlignment="1">
      <alignment/>
    </xf>
    <xf numFmtId="0" fontId="11" fillId="0" borderId="34" xfId="0" applyFont="1" applyBorder="1" applyAlignment="1">
      <alignment/>
    </xf>
    <xf numFmtId="3" fontId="11" fillId="0" borderId="3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11" fillId="0" borderId="33" xfId="0" applyNumberFormat="1" applyFont="1" applyBorder="1" applyAlignment="1">
      <alignment/>
    </xf>
    <xf numFmtId="3" fontId="11" fillId="35" borderId="23" xfId="0" applyNumberFormat="1" applyFont="1" applyFill="1" applyBorder="1" applyAlignment="1">
      <alignment/>
    </xf>
    <xf numFmtId="3" fontId="0" fillId="0" borderId="33" xfId="0" applyNumberFormat="1" applyBorder="1" applyAlignment="1">
      <alignment horizontal="center"/>
    </xf>
    <xf numFmtId="182" fontId="0" fillId="0" borderId="0" xfId="0" applyNumberFormat="1" applyAlignment="1">
      <alignment/>
    </xf>
    <xf numFmtId="185" fontId="9" fillId="0" borderId="0" xfId="62" applyNumberFormat="1" applyFont="1">
      <alignment/>
      <protection/>
    </xf>
    <xf numFmtId="166" fontId="7" fillId="0" borderId="0" xfId="65" applyNumberFormat="1" applyFont="1" applyAlignment="1">
      <alignment/>
    </xf>
    <xf numFmtId="182" fontId="6" fillId="0" borderId="0" xfId="0" applyNumberFormat="1" applyFont="1" applyAlignment="1">
      <alignment vertical="center"/>
    </xf>
    <xf numFmtId="166" fontId="0" fillId="0" borderId="33" xfId="65" applyNumberFormat="1" applyBorder="1" applyAlignment="1">
      <alignment horizontal="center"/>
    </xf>
    <xf numFmtId="166" fontId="11" fillId="0" borderId="23" xfId="65" applyNumberFormat="1" applyFont="1" applyBorder="1" applyAlignment="1">
      <alignment horizontal="center"/>
    </xf>
    <xf numFmtId="166" fontId="11" fillId="0" borderId="34" xfId="65" applyNumberFormat="1" applyFont="1" applyBorder="1" applyAlignment="1">
      <alignment horizontal="center"/>
    </xf>
    <xf numFmtId="166" fontId="11" fillId="0" borderId="33" xfId="65" applyNumberFormat="1" applyFont="1" applyBorder="1" applyAlignment="1">
      <alignment horizontal="center"/>
    </xf>
    <xf numFmtId="166" fontId="11" fillId="35" borderId="23" xfId="65" applyNumberFormat="1" applyFont="1" applyFill="1" applyBorder="1" applyAlignment="1">
      <alignment horizontal="center"/>
    </xf>
    <xf numFmtId="43" fontId="0" fillId="37" borderId="0" xfId="50" applyFont="1" applyFill="1" applyAlignment="1">
      <alignment/>
    </xf>
    <xf numFmtId="166" fontId="9" fillId="0" borderId="0" xfId="65" applyNumberFormat="1" applyFont="1" applyAlignment="1">
      <alignment/>
    </xf>
    <xf numFmtId="173" fontId="6" fillId="34" borderId="35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 indent="2"/>
    </xf>
    <xf numFmtId="10" fontId="6" fillId="0" borderId="0" xfId="65" applyNumberFormat="1" applyFont="1" applyAlignment="1">
      <alignment vertical="center"/>
    </xf>
    <xf numFmtId="0" fontId="18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185" fontId="0" fillId="0" borderId="0" xfId="0" applyNumberFormat="1" applyAlignment="1">
      <alignment/>
    </xf>
    <xf numFmtId="178" fontId="9" fillId="0" borderId="0" xfId="62" applyNumberFormat="1" applyFont="1">
      <alignment/>
      <protection/>
    </xf>
    <xf numFmtId="193" fontId="6" fillId="0" borderId="0" xfId="62" applyNumberFormat="1" applyFont="1">
      <alignment/>
      <protection/>
    </xf>
    <xf numFmtId="1" fontId="6" fillId="0" borderId="0" xfId="62" applyNumberFormat="1" applyFont="1">
      <alignment/>
      <protection/>
    </xf>
    <xf numFmtId="166" fontId="6" fillId="0" borderId="0" xfId="62" applyNumberFormat="1" applyFont="1">
      <alignment/>
      <protection/>
    </xf>
    <xf numFmtId="182" fontId="22" fillId="0" borderId="0" xfId="0" applyNumberFormat="1" applyFont="1" applyFill="1" applyBorder="1" applyAlignment="1">
      <alignment vertical="center"/>
    </xf>
    <xf numFmtId="173" fontId="21" fillId="0" borderId="0" xfId="0" applyNumberFormat="1" applyFont="1" applyFill="1" applyBorder="1" applyAlignment="1">
      <alignment vertical="center"/>
    </xf>
    <xf numFmtId="0" fontId="22" fillId="0" borderId="0" xfId="61" applyFont="1" applyFill="1" applyBorder="1" applyAlignment="1">
      <alignment vertical="center"/>
      <protection/>
    </xf>
    <xf numFmtId="198" fontId="22" fillId="0" borderId="0" xfId="50" applyNumberFormat="1" applyFont="1" applyFill="1" applyBorder="1" applyAlignment="1">
      <alignment vertical="center"/>
    </xf>
    <xf numFmtId="0" fontId="22" fillId="0" borderId="0" xfId="63" applyFont="1" applyAlignment="1">
      <alignment vertical="center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horizontal="left" indent="1"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85" fontId="22" fillId="0" borderId="0" xfId="0" applyNumberFormat="1" applyFont="1" applyAlignment="1">
      <alignment/>
    </xf>
    <xf numFmtId="0" fontId="22" fillId="0" borderId="0" xfId="63" applyFont="1" applyAlignment="1">
      <alignment/>
      <protection/>
    </xf>
    <xf numFmtId="0" fontId="22" fillId="0" borderId="0" xfId="63" applyFont="1" applyFill="1" applyBorder="1" applyAlignment="1">
      <alignment horizontal="left" indent="1"/>
      <protection/>
    </xf>
    <xf numFmtId="173" fontId="22" fillId="0" borderId="0" xfId="63" applyNumberFormat="1" applyFont="1" applyFill="1" applyBorder="1" applyAlignment="1">
      <alignment/>
      <protection/>
    </xf>
    <xf numFmtId="0" fontId="22" fillId="0" borderId="0" xfId="62" applyFont="1">
      <alignment/>
      <protection/>
    </xf>
    <xf numFmtId="10" fontId="22" fillId="0" borderId="0" xfId="65" applyNumberFormat="1" applyFont="1" applyAlignment="1">
      <alignment/>
    </xf>
    <xf numFmtId="0" fontId="22" fillId="0" borderId="0" xfId="63" applyFont="1" applyFill="1" applyBorder="1" applyAlignment="1">
      <alignment/>
      <protection/>
    </xf>
    <xf numFmtId="0" fontId="22" fillId="0" borderId="0" xfId="62" applyFont="1" applyFill="1" applyBorder="1">
      <alignment/>
      <protection/>
    </xf>
    <xf numFmtId="177" fontId="22" fillId="0" borderId="0" xfId="65" applyNumberFormat="1" applyFont="1" applyFill="1" applyBorder="1" applyAlignment="1">
      <alignment vertical="center"/>
    </xf>
    <xf numFmtId="176" fontId="22" fillId="0" borderId="0" xfId="0" applyNumberFormat="1" applyFont="1" applyFill="1" applyBorder="1" applyAlignment="1">
      <alignment horizontal="center"/>
    </xf>
    <xf numFmtId="17" fontId="81" fillId="38" borderId="0" xfId="0" applyNumberFormat="1" applyFont="1" applyFill="1" applyBorder="1" applyAlignment="1">
      <alignment horizontal="center"/>
    </xf>
    <xf numFmtId="17" fontId="81" fillId="38" borderId="0" xfId="0" applyNumberFormat="1" applyFont="1" applyFill="1" applyBorder="1" applyAlignment="1">
      <alignment horizontal="center" vertical="center"/>
    </xf>
    <xf numFmtId="0" fontId="22" fillId="0" borderId="36" xfId="0" applyFont="1" applyFill="1" applyBorder="1" applyAlignment="1" quotePrefix="1">
      <alignment horizontal="left" vertical="center" indent="1"/>
    </xf>
    <xf numFmtId="182" fontId="22" fillId="0" borderId="36" xfId="0" applyNumberFormat="1" applyFont="1" applyFill="1" applyBorder="1" applyAlignment="1">
      <alignment vertical="center"/>
    </xf>
    <xf numFmtId="0" fontId="22" fillId="0" borderId="37" xfId="0" applyFont="1" applyFill="1" applyBorder="1" applyAlignment="1">
      <alignment horizontal="left" vertical="center" indent="1"/>
    </xf>
    <xf numFmtId="0" fontId="82" fillId="39" borderId="0" xfId="0" applyFont="1" applyFill="1" applyAlignment="1">
      <alignment horizontal="center" vertical="center"/>
    </xf>
    <xf numFmtId="17" fontId="82" fillId="39" borderId="0" xfId="0" applyNumberFormat="1" applyFont="1" applyFill="1" applyAlignment="1">
      <alignment horizontal="center" vertical="center"/>
    </xf>
    <xf numFmtId="0" fontId="22" fillId="0" borderId="38" xfId="0" applyFont="1" applyBorder="1" applyAlignment="1">
      <alignment vertical="center"/>
    </xf>
    <xf numFmtId="3" fontId="22" fillId="0" borderId="38" xfId="0" applyNumberFormat="1" applyFont="1" applyBorder="1" applyAlignment="1">
      <alignment horizontal="right" vertical="center"/>
    </xf>
    <xf numFmtId="10" fontId="22" fillId="0" borderId="38" xfId="0" applyNumberFormat="1" applyFont="1" applyBorder="1" applyAlignment="1">
      <alignment horizontal="right" vertical="center"/>
    </xf>
    <xf numFmtId="0" fontId="81" fillId="38" borderId="39" xfId="61" applyFont="1" applyFill="1" applyBorder="1" applyAlignment="1">
      <alignment vertical="center"/>
      <protection/>
    </xf>
    <xf numFmtId="198" fontId="81" fillId="38" borderId="39" xfId="50" applyNumberFormat="1" applyFont="1" applyFill="1" applyBorder="1" applyAlignment="1">
      <alignment vertical="center"/>
    </xf>
    <xf numFmtId="0" fontId="81" fillId="38" borderId="39" xfId="61" applyFont="1" applyFill="1" applyBorder="1" applyAlignment="1">
      <alignment horizontal="left" vertical="center"/>
      <protection/>
    </xf>
    <xf numFmtId="17" fontId="81" fillId="38" borderId="39" xfId="61" applyNumberFormat="1" applyFont="1" applyFill="1" applyBorder="1" applyAlignment="1">
      <alignment horizontal="center" vertical="center"/>
      <protection/>
    </xf>
    <xf numFmtId="0" fontId="81" fillId="38" borderId="39" xfId="61" applyFont="1" applyFill="1" applyBorder="1" applyAlignment="1">
      <alignment horizontal="center" vertical="center"/>
      <protection/>
    </xf>
    <xf numFmtId="194" fontId="21" fillId="0" borderId="0" xfId="65" applyNumberFormat="1" applyFont="1" applyFill="1" applyBorder="1" applyAlignment="1">
      <alignment vertical="center"/>
    </xf>
    <xf numFmtId="0" fontId="21" fillId="6" borderId="40" xfId="0" applyFont="1" applyFill="1" applyBorder="1" applyAlignment="1">
      <alignment horizontal="left" vertical="center" indent="1"/>
    </xf>
    <xf numFmtId="173" fontId="21" fillId="6" borderId="40" xfId="0" applyNumberFormat="1" applyFont="1" applyFill="1" applyBorder="1" applyAlignment="1">
      <alignment vertical="center"/>
    </xf>
    <xf numFmtId="0" fontId="22" fillId="0" borderId="40" xfId="0" applyFont="1" applyFill="1" applyBorder="1" applyAlignment="1">
      <alignment horizontal="left" vertical="center" indent="2"/>
    </xf>
    <xf numFmtId="182" fontId="22" fillId="0" borderId="40" xfId="0" applyNumberFormat="1" applyFont="1" applyFill="1" applyBorder="1" applyAlignment="1">
      <alignment vertical="center"/>
    </xf>
    <xf numFmtId="173" fontId="22" fillId="0" borderId="40" xfId="0" applyNumberFormat="1" applyFont="1" applyFill="1" applyBorder="1" applyAlignment="1">
      <alignment vertical="center"/>
    </xf>
    <xf numFmtId="177" fontId="22" fillId="0" borderId="40" xfId="65" applyNumberFormat="1" applyFont="1" applyFill="1" applyBorder="1" applyAlignment="1">
      <alignment vertical="center"/>
    </xf>
    <xf numFmtId="0" fontId="22" fillId="0" borderId="40" xfId="0" applyFont="1" applyFill="1" applyBorder="1" applyAlignment="1">
      <alignment horizontal="left" vertical="center" wrapText="1" indent="2"/>
    </xf>
    <xf numFmtId="177" fontId="22" fillId="0" borderId="40" xfId="65" applyNumberFormat="1" applyFont="1" applyFill="1" applyBorder="1" applyAlignment="1">
      <alignment horizontal="right" vertical="center"/>
    </xf>
    <xf numFmtId="0" fontId="21" fillId="0" borderId="40" xfId="0" applyFont="1" applyFill="1" applyBorder="1" applyAlignment="1">
      <alignment horizontal="left" vertical="center" wrapText="1" indent="2"/>
    </xf>
    <xf numFmtId="0" fontId="81" fillId="38" borderId="39" xfId="0" applyFont="1" applyFill="1" applyBorder="1" applyAlignment="1">
      <alignment horizontal="left" vertical="center" indent="1"/>
    </xf>
    <xf numFmtId="17" fontId="81" fillId="38" borderId="0" xfId="0" applyNumberFormat="1" applyFont="1" applyFill="1" applyBorder="1" applyAlignment="1">
      <alignment horizontal="center" vertical="center"/>
    </xf>
    <xf numFmtId="0" fontId="83" fillId="38" borderId="0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left" vertical="center" indent="1"/>
    </xf>
    <xf numFmtId="0" fontId="22" fillId="0" borderId="40" xfId="0" applyFont="1" applyFill="1" applyBorder="1" applyAlignment="1">
      <alignment/>
    </xf>
    <xf numFmtId="0" fontId="21" fillId="12" borderId="40" xfId="0" applyFont="1" applyFill="1" applyBorder="1" applyAlignment="1">
      <alignment horizontal="left" vertical="center" indent="1"/>
    </xf>
    <xf numFmtId="185" fontId="21" fillId="12" borderId="40" xfId="0" applyNumberFormat="1" applyFont="1" applyFill="1" applyBorder="1" applyAlignment="1">
      <alignment vertical="center"/>
    </xf>
    <xf numFmtId="0" fontId="22" fillId="0" borderId="36" xfId="0" applyFont="1" applyFill="1" applyBorder="1" applyAlignment="1">
      <alignment horizontal="left" vertical="center" indent="1"/>
    </xf>
    <xf numFmtId="0" fontId="25" fillId="0" borderId="0" xfId="62" applyFont="1" applyFill="1" applyBorder="1">
      <alignment/>
      <protection/>
    </xf>
    <xf numFmtId="0" fontId="22" fillId="0" borderId="36" xfId="63" applyFont="1" applyFill="1" applyBorder="1" applyAlignment="1">
      <alignment horizontal="left" indent="1"/>
      <protection/>
    </xf>
    <xf numFmtId="0" fontId="22" fillId="0" borderId="37" xfId="63" applyFont="1" applyFill="1" applyBorder="1" applyAlignment="1">
      <alignment horizontal="left" indent="1"/>
      <protection/>
    </xf>
    <xf numFmtId="0" fontId="81" fillId="38" borderId="0" xfId="0" applyFont="1" applyFill="1" applyBorder="1" applyAlignment="1">
      <alignment horizontal="left" vertical="center" indent="1"/>
    </xf>
    <xf numFmtId="17" fontId="81" fillId="38" borderId="0" xfId="61" applyNumberFormat="1" applyFont="1" applyFill="1" applyBorder="1" applyAlignment="1">
      <alignment horizontal="center" vertical="center"/>
      <protection/>
    </xf>
    <xf numFmtId="0" fontId="22" fillId="0" borderId="36" xfId="61" applyFont="1" applyFill="1" applyBorder="1" applyAlignment="1">
      <alignment vertical="center"/>
      <protection/>
    </xf>
    <xf numFmtId="198" fontId="22" fillId="0" borderId="36" xfId="50" applyNumberFormat="1" applyFont="1" applyFill="1" applyBorder="1" applyAlignment="1">
      <alignment vertical="center"/>
    </xf>
    <xf numFmtId="0" fontId="22" fillId="0" borderId="37" xfId="61" applyFont="1" applyFill="1" applyBorder="1" applyAlignment="1">
      <alignment vertical="center"/>
      <protection/>
    </xf>
    <xf numFmtId="198" fontId="81" fillId="38" borderId="41" xfId="50" applyNumberFormat="1" applyFont="1" applyFill="1" applyBorder="1" applyAlignment="1">
      <alignment vertical="center"/>
    </xf>
    <xf numFmtId="0" fontId="21" fillId="0" borderId="36" xfId="0" applyFont="1" applyFill="1" applyBorder="1" applyAlignment="1">
      <alignment horizontal="left" vertical="center" indent="1"/>
    </xf>
    <xf numFmtId="182" fontId="21" fillId="0" borderId="36" xfId="0" applyNumberFormat="1" applyFont="1" applyFill="1" applyBorder="1" applyAlignment="1">
      <alignment vertical="center"/>
    </xf>
    <xf numFmtId="0" fontId="21" fillId="0" borderId="37" xfId="0" applyFont="1" applyFill="1" applyBorder="1" applyAlignment="1">
      <alignment horizontal="left" vertical="center" indent="1"/>
    </xf>
    <xf numFmtId="173" fontId="81" fillId="38" borderId="39" xfId="0" applyNumberFormat="1" applyFont="1" applyFill="1" applyBorder="1" applyAlignment="1">
      <alignment vertical="center"/>
    </xf>
    <xf numFmtId="176" fontId="81" fillId="38" borderId="39" xfId="65" applyNumberFormat="1" applyFont="1" applyFill="1" applyBorder="1" applyAlignment="1">
      <alignment horizontal="right" vertical="center"/>
    </xf>
    <xf numFmtId="0" fontId="84" fillId="39" borderId="42" xfId="0" applyFont="1" applyFill="1" applyBorder="1" applyAlignment="1">
      <alignment horizontal="center" vertical="center"/>
    </xf>
    <xf numFmtId="17" fontId="84" fillId="39" borderId="42" xfId="0" applyNumberFormat="1" applyFont="1" applyFill="1" applyBorder="1" applyAlignment="1">
      <alignment horizontal="center" vertical="center"/>
    </xf>
    <xf numFmtId="0" fontId="21" fillId="40" borderId="0" xfId="0" applyFont="1" applyFill="1" applyAlignment="1">
      <alignment vertical="center"/>
    </xf>
    <xf numFmtId="0" fontId="22" fillId="40" borderId="0" xfId="0" applyFont="1" applyFill="1" applyAlignment="1">
      <alignment vertical="center"/>
    </xf>
    <xf numFmtId="0" fontId="22" fillId="40" borderId="0" xfId="0" applyFont="1" applyFill="1" applyAlignment="1">
      <alignment horizontal="center" vertical="center"/>
    </xf>
    <xf numFmtId="2" fontId="22" fillId="40" borderId="0" xfId="0" applyNumberFormat="1" applyFont="1" applyFill="1" applyAlignment="1">
      <alignment horizontal="center" vertical="center"/>
    </xf>
    <xf numFmtId="0" fontId="21" fillId="40" borderId="43" xfId="0" applyFont="1" applyFill="1" applyBorder="1" applyAlignment="1">
      <alignment vertical="center"/>
    </xf>
    <xf numFmtId="0" fontId="22" fillId="40" borderId="43" xfId="0" applyFont="1" applyFill="1" applyBorder="1" applyAlignment="1">
      <alignment vertical="center"/>
    </xf>
    <xf numFmtId="0" fontId="22" fillId="40" borderId="43" xfId="0" applyFont="1" applyFill="1" applyBorder="1" applyAlignment="1">
      <alignment horizontal="center" vertical="center"/>
    </xf>
    <xf numFmtId="3" fontId="22" fillId="40" borderId="43" xfId="0" applyNumberFormat="1" applyFont="1" applyFill="1" applyBorder="1" applyAlignment="1">
      <alignment horizontal="center" vertical="center"/>
    </xf>
    <xf numFmtId="0" fontId="81" fillId="38" borderId="0" xfId="61" applyFont="1" applyFill="1" applyBorder="1" applyAlignment="1">
      <alignment horizontal="center" vertical="center"/>
      <protection/>
    </xf>
    <xf numFmtId="182" fontId="81" fillId="38" borderId="0" xfId="0" applyNumberFormat="1" applyFont="1" applyFill="1" applyBorder="1" applyAlignment="1">
      <alignment vertical="center"/>
    </xf>
    <xf numFmtId="204" fontId="81" fillId="38" borderId="0" xfId="0" applyNumberFormat="1" applyFont="1" applyFill="1" applyBorder="1" applyAlignment="1">
      <alignment vertical="center"/>
    </xf>
    <xf numFmtId="176" fontId="81" fillId="38" borderId="0" xfId="65" applyNumberFormat="1" applyFont="1" applyFill="1" applyBorder="1" applyAlignment="1">
      <alignment horizontal="center" vertical="center"/>
    </xf>
    <xf numFmtId="173" fontId="22" fillId="0" borderId="36" xfId="63" applyNumberFormat="1" applyFont="1" applyFill="1" applyBorder="1" applyAlignment="1">
      <alignment/>
      <protection/>
    </xf>
    <xf numFmtId="0" fontId="81" fillId="38" borderId="41" xfId="63" applyFont="1" applyFill="1" applyBorder="1" applyAlignment="1">
      <alignment horizontal="center" vertical="center"/>
      <protection/>
    </xf>
    <xf numFmtId="185" fontId="81" fillId="38" borderId="41" xfId="63" applyNumberFormat="1" applyFont="1" applyFill="1" applyBorder="1" applyAlignment="1">
      <alignment vertical="center"/>
      <protection/>
    </xf>
    <xf numFmtId="17" fontId="81" fillId="38" borderId="0" xfId="60" applyNumberFormat="1" applyFont="1" applyFill="1" applyBorder="1" applyAlignment="1">
      <alignment horizontal="center" vertical="center"/>
      <protection/>
    </xf>
    <xf numFmtId="0" fontId="6" fillId="0" borderId="0" xfId="60" applyFont="1" applyAlignment="1">
      <alignment vertical="center"/>
      <protection/>
    </xf>
    <xf numFmtId="17" fontId="81" fillId="38" borderId="0" xfId="60" applyNumberFormat="1" applyFont="1" applyFill="1" applyBorder="1" applyAlignment="1">
      <alignment horizontal="center"/>
      <protection/>
    </xf>
    <xf numFmtId="0" fontId="6" fillId="0" borderId="0" xfId="60" applyFont="1">
      <alignment/>
      <protection/>
    </xf>
    <xf numFmtId="0" fontId="0" fillId="0" borderId="0" xfId="60">
      <alignment/>
      <protection/>
    </xf>
    <xf numFmtId="173" fontId="23" fillId="0" borderId="36" xfId="60" applyNumberFormat="1" applyFont="1" applyFill="1" applyBorder="1" applyAlignment="1">
      <alignment vertical="center"/>
      <protection/>
    </xf>
    <xf numFmtId="0" fontId="23" fillId="0" borderId="44" xfId="60" applyFont="1" applyFill="1" applyBorder="1" applyAlignment="1">
      <alignment horizontal="left" vertical="center" indent="3"/>
      <protection/>
    </xf>
    <xf numFmtId="173" fontId="23" fillId="0" borderId="44" xfId="60" applyNumberFormat="1" applyFont="1" applyFill="1" applyBorder="1" applyAlignment="1">
      <alignment vertical="center"/>
      <protection/>
    </xf>
    <xf numFmtId="173" fontId="24" fillId="0" borderId="36" xfId="60" applyNumberFormat="1" applyFont="1" applyFill="1" applyBorder="1" applyAlignment="1">
      <alignment vertical="center"/>
      <protection/>
    </xf>
    <xf numFmtId="0" fontId="22" fillId="0" borderId="44" xfId="60" applyFont="1" applyFill="1" applyBorder="1" applyAlignment="1">
      <alignment horizontal="left" vertical="center" indent="1"/>
      <protection/>
    </xf>
    <xf numFmtId="0" fontId="22" fillId="0" borderId="0" xfId="60" applyFont="1" applyFill="1" applyBorder="1" applyAlignment="1">
      <alignment horizontal="left" vertical="center" indent="1"/>
      <protection/>
    </xf>
    <xf numFmtId="173" fontId="23" fillId="0" borderId="0" xfId="60" applyNumberFormat="1" applyFont="1" applyFill="1" applyBorder="1" applyAlignment="1">
      <alignment vertical="center"/>
      <protection/>
    </xf>
    <xf numFmtId="0" fontId="22" fillId="0" borderId="36" xfId="60" applyFont="1" applyFill="1" applyBorder="1" applyAlignment="1">
      <alignment horizontal="left" vertical="center" indent="1"/>
      <protection/>
    </xf>
    <xf numFmtId="0" fontId="23" fillId="0" borderId="37" xfId="60" applyFont="1" applyFill="1" applyBorder="1" applyAlignment="1">
      <alignment horizontal="left" vertical="center" indent="3"/>
      <protection/>
    </xf>
    <xf numFmtId="9" fontId="23" fillId="0" borderId="37" xfId="66" applyFont="1" applyFill="1" applyBorder="1" applyAlignment="1">
      <alignment horizontal="right" vertical="center"/>
    </xf>
    <xf numFmtId="9" fontId="23" fillId="0" borderId="37" xfId="66" applyFont="1" applyFill="1" applyBorder="1" applyAlignment="1">
      <alignment vertical="center"/>
    </xf>
    <xf numFmtId="0" fontId="22" fillId="0" borderId="36" xfId="60" applyFont="1" applyFill="1" applyBorder="1" applyAlignment="1">
      <alignment horizontal="left" vertical="center" wrapText="1" indent="1"/>
      <protection/>
    </xf>
    <xf numFmtId="0" fontId="22" fillId="0" borderId="37" xfId="60" applyFont="1" applyFill="1" applyBorder="1">
      <alignment/>
      <protection/>
    </xf>
    <xf numFmtId="0" fontId="23" fillId="0" borderId="37" xfId="60" applyFont="1" applyFill="1" applyBorder="1">
      <alignment/>
      <protection/>
    </xf>
    <xf numFmtId="0" fontId="23" fillId="0" borderId="0" xfId="60" applyFont="1" applyFill="1" applyBorder="1" applyAlignment="1">
      <alignment horizontal="left" vertical="center" indent="3"/>
      <protection/>
    </xf>
    <xf numFmtId="0" fontId="81" fillId="38" borderId="39" xfId="60" applyFont="1" applyFill="1" applyBorder="1" applyAlignment="1">
      <alignment horizontal="left" vertical="center" indent="1"/>
      <protection/>
    </xf>
    <xf numFmtId="177" fontId="85" fillId="38" borderId="39" xfId="66" applyNumberFormat="1" applyFont="1" applyFill="1" applyBorder="1" applyAlignment="1">
      <alignment vertical="center"/>
    </xf>
    <xf numFmtId="182" fontId="85" fillId="38" borderId="39" xfId="60" applyNumberFormat="1" applyFont="1" applyFill="1" applyBorder="1" applyAlignment="1">
      <alignment vertical="center"/>
      <protection/>
    </xf>
    <xf numFmtId="0" fontId="8" fillId="0" borderId="0" xfId="60" applyFont="1" applyAlignment="1">
      <alignment horizontal="center"/>
      <protection/>
    </xf>
    <xf numFmtId="166" fontId="22" fillId="0" borderId="38" xfId="0" applyNumberFormat="1" applyFont="1" applyBorder="1" applyAlignment="1">
      <alignment horizontal="right" vertical="center"/>
    </xf>
    <xf numFmtId="208" fontId="81" fillId="38" borderId="41" xfId="63" applyNumberFormat="1" applyFont="1" applyFill="1" applyBorder="1" applyAlignment="1">
      <alignment vertical="center"/>
      <protection/>
    </xf>
    <xf numFmtId="171" fontId="22" fillId="0" borderId="36" xfId="65" applyNumberFormat="1" applyFont="1" applyFill="1" applyBorder="1" applyAlignment="1">
      <alignment/>
    </xf>
    <xf numFmtId="171" fontId="22" fillId="0" borderId="0" xfId="65" applyNumberFormat="1" applyFont="1" applyFill="1" applyBorder="1" applyAlignment="1">
      <alignment vertical="center"/>
    </xf>
    <xf numFmtId="209" fontId="81" fillId="38" borderId="39" xfId="0" applyNumberFormat="1" applyFont="1" applyFill="1" applyBorder="1" applyAlignment="1">
      <alignment vertical="center"/>
    </xf>
    <xf numFmtId="209" fontId="81" fillId="38" borderId="0" xfId="0" applyNumberFormat="1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vertical="center" wrapText="1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1" fillId="2" borderId="43" xfId="0" applyFont="1" applyFill="1" applyBorder="1" applyAlignment="1">
      <alignment vertical="center"/>
    </xf>
    <xf numFmtId="0" fontId="22" fillId="2" borderId="43" xfId="0" applyFont="1" applyFill="1" applyBorder="1" applyAlignment="1">
      <alignment vertical="center" wrapText="1"/>
    </xf>
    <xf numFmtId="0" fontId="22" fillId="2" borderId="43" xfId="0" applyFont="1" applyFill="1" applyBorder="1" applyAlignment="1">
      <alignment horizontal="center" vertical="center"/>
    </xf>
    <xf numFmtId="0" fontId="21" fillId="41" borderId="0" xfId="0" applyFont="1" applyFill="1" applyAlignment="1">
      <alignment vertical="center"/>
    </xf>
    <xf numFmtId="0" fontId="22" fillId="41" borderId="0" xfId="0" applyFont="1" applyFill="1" applyAlignment="1">
      <alignment vertical="center"/>
    </xf>
    <xf numFmtId="0" fontId="22" fillId="41" borderId="0" xfId="0" applyFont="1" applyFill="1" applyAlignment="1">
      <alignment horizontal="center" vertical="center"/>
    </xf>
    <xf numFmtId="0" fontId="22" fillId="41" borderId="0" xfId="0" applyFont="1" applyFill="1" applyAlignment="1">
      <alignment vertical="center" wrapText="1"/>
    </xf>
    <xf numFmtId="0" fontId="22" fillId="41" borderId="43" xfId="0" applyFont="1" applyFill="1" applyBorder="1" applyAlignment="1">
      <alignment vertical="center"/>
    </xf>
    <xf numFmtId="0" fontId="22" fillId="41" borderId="43" xfId="0" applyFont="1" applyFill="1" applyBorder="1" applyAlignment="1">
      <alignment horizontal="center" vertical="center"/>
    </xf>
    <xf numFmtId="17" fontId="81" fillId="38" borderId="0" xfId="60" applyNumberFormat="1" applyFont="1" applyFill="1" applyBorder="1" applyAlignment="1">
      <alignment horizontal="center" vertical="center"/>
      <protection/>
    </xf>
    <xf numFmtId="171" fontId="22" fillId="0" borderId="36" xfId="65" applyNumberFormat="1" applyFont="1" applyFill="1" applyBorder="1" applyAlignment="1">
      <alignment vertical="center"/>
    </xf>
    <xf numFmtId="176" fontId="22" fillId="0" borderId="0" xfId="0" applyNumberFormat="1" applyFont="1" applyFill="1" applyBorder="1" applyAlignment="1">
      <alignment horizontal="center" vertical="center"/>
    </xf>
    <xf numFmtId="173" fontId="22" fillId="40" borderId="43" xfId="0" applyNumberFormat="1" applyFont="1" applyFill="1" applyBorder="1" applyAlignment="1">
      <alignment horizontal="center" vertical="center"/>
    </xf>
    <xf numFmtId="0" fontId="21" fillId="0" borderId="36" xfId="60" applyFont="1" applyFill="1" applyBorder="1" applyAlignment="1">
      <alignment horizontal="left" vertical="center" indent="1"/>
      <protection/>
    </xf>
    <xf numFmtId="0" fontId="21" fillId="12" borderId="37" xfId="60" applyFont="1" applyFill="1" applyBorder="1" applyAlignment="1">
      <alignment horizontal="left" vertical="center" indent="1"/>
      <protection/>
    </xf>
    <xf numFmtId="168" fontId="24" fillId="12" borderId="37" xfId="60" applyNumberFormat="1" applyFont="1" applyFill="1" applyBorder="1" applyAlignment="1">
      <alignment vertical="center"/>
      <protection/>
    </xf>
    <xf numFmtId="41" fontId="24" fillId="12" borderId="37" xfId="51" applyFont="1" applyFill="1" applyBorder="1" applyAlignment="1">
      <alignment vertical="center"/>
    </xf>
    <xf numFmtId="17" fontId="81" fillId="38" borderId="0" xfId="0" applyNumberFormat="1" applyFont="1" applyFill="1" applyBorder="1" applyAlignment="1">
      <alignment horizontal="center" vertical="center"/>
    </xf>
    <xf numFmtId="17" fontId="81" fillId="38" borderId="0" xfId="0" applyNumberFormat="1" applyFont="1" applyFill="1" applyBorder="1" applyAlignment="1">
      <alignment horizontal="center" vertical="center" wrapText="1"/>
    </xf>
    <xf numFmtId="17" fontId="81" fillId="38" borderId="0" xfId="0" applyNumberFormat="1" applyFont="1" applyFill="1" applyBorder="1" applyAlignment="1">
      <alignment horizontal="center" vertical="center"/>
    </xf>
    <xf numFmtId="0" fontId="81" fillId="38" borderId="45" xfId="0" applyFont="1" applyFill="1" applyBorder="1" applyAlignment="1">
      <alignment horizontal="left" vertical="center" indent="1"/>
    </xf>
    <xf numFmtId="182" fontId="81" fillId="38" borderId="45" xfId="0" applyNumberFormat="1" applyFont="1" applyFill="1" applyBorder="1" applyAlignment="1">
      <alignment vertical="center"/>
    </xf>
    <xf numFmtId="166" fontId="81" fillId="38" borderId="45" xfId="65" applyNumberFormat="1" applyFont="1" applyFill="1" applyBorder="1" applyAlignment="1">
      <alignment vertical="center"/>
    </xf>
    <xf numFmtId="0" fontId="81" fillId="0" borderId="0" xfId="0" applyFont="1" applyFill="1" applyBorder="1" applyAlignment="1">
      <alignment horizontal="left" vertical="center" indent="1"/>
    </xf>
    <xf numFmtId="182" fontId="81" fillId="0" borderId="0" xfId="0" applyNumberFormat="1" applyFont="1" applyFill="1" applyBorder="1" applyAlignment="1">
      <alignment vertical="center"/>
    </xf>
    <xf numFmtId="166" fontId="81" fillId="0" borderId="0" xfId="65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62" applyFont="1" applyFill="1" applyBorder="1">
      <alignment/>
      <protection/>
    </xf>
    <xf numFmtId="0" fontId="27" fillId="6" borderId="40" xfId="0" applyFont="1" applyFill="1" applyBorder="1" applyAlignment="1">
      <alignment horizontal="left" vertical="center" indent="1"/>
    </xf>
    <xf numFmtId="182" fontId="28" fillId="6" borderId="40" xfId="0" applyNumberFormat="1" applyFont="1" applyFill="1" applyBorder="1" applyAlignment="1">
      <alignment vertical="center"/>
    </xf>
    <xf numFmtId="173" fontId="28" fillId="6" borderId="40" xfId="0" applyNumberFormat="1" applyFont="1" applyFill="1" applyBorder="1" applyAlignment="1">
      <alignment vertical="center"/>
    </xf>
    <xf numFmtId="177" fontId="28" fillId="6" borderId="40" xfId="65" applyNumberFormat="1" applyFont="1" applyFill="1" applyBorder="1" applyAlignment="1">
      <alignment vertical="center"/>
    </xf>
    <xf numFmtId="0" fontId="26" fillId="0" borderId="40" xfId="0" applyFont="1" applyFill="1" applyBorder="1" applyAlignment="1">
      <alignment horizontal="left" vertical="center" indent="2"/>
    </xf>
    <xf numFmtId="182" fontId="29" fillId="42" borderId="40" xfId="0" applyNumberFormat="1" applyFont="1" applyFill="1" applyBorder="1" applyAlignment="1">
      <alignment vertical="center"/>
    </xf>
    <xf numFmtId="177" fontId="29" fillId="0" borderId="40" xfId="65" applyNumberFormat="1" applyFont="1" applyFill="1" applyBorder="1" applyAlignment="1">
      <alignment vertical="center"/>
    </xf>
    <xf numFmtId="0" fontId="26" fillId="0" borderId="40" xfId="0" applyFont="1" applyFill="1" applyBorder="1" applyAlignment="1">
      <alignment horizontal="left" vertical="center" wrapText="1" indent="2"/>
    </xf>
    <xf numFmtId="173" fontId="29" fillId="0" borderId="40" xfId="0" applyNumberFormat="1" applyFont="1" applyFill="1" applyBorder="1" applyAlignment="1">
      <alignment vertical="center"/>
    </xf>
    <xf numFmtId="206" fontId="22" fillId="40" borderId="0" xfId="0" applyNumberFormat="1" applyFont="1" applyFill="1" applyAlignment="1">
      <alignment horizontal="center" vertical="center"/>
    </xf>
    <xf numFmtId="174" fontId="22" fillId="40" borderId="0" xfId="0" applyNumberFormat="1" applyFont="1" applyFill="1" applyAlignment="1">
      <alignment horizontal="center" vertical="center"/>
    </xf>
    <xf numFmtId="206" fontId="22" fillId="40" borderId="43" xfId="0" applyNumberFormat="1" applyFont="1" applyFill="1" applyBorder="1" applyAlignment="1">
      <alignment horizontal="center" vertical="center"/>
    </xf>
    <xf numFmtId="0" fontId="22" fillId="43" borderId="0" xfId="0" applyFont="1" applyFill="1" applyAlignment="1">
      <alignment horizontal="center" vertical="center"/>
    </xf>
    <xf numFmtId="206" fontId="22" fillId="43" borderId="0" xfId="0" applyNumberFormat="1" applyFont="1" applyFill="1" applyAlignment="1">
      <alignment horizontal="center" vertical="center"/>
    </xf>
    <xf numFmtId="166" fontId="22" fillId="43" borderId="0" xfId="0" applyNumberFormat="1" applyFont="1" applyFill="1" applyAlignment="1">
      <alignment horizontal="center" vertical="center"/>
    </xf>
    <xf numFmtId="177" fontId="22" fillId="43" borderId="0" xfId="0" applyNumberFormat="1" applyFont="1" applyFill="1" applyAlignment="1">
      <alignment horizontal="center" vertical="center"/>
    </xf>
    <xf numFmtId="174" fontId="22" fillId="43" borderId="43" xfId="0" applyNumberFormat="1" applyFont="1" applyFill="1" applyBorder="1" applyAlignment="1">
      <alignment horizontal="center" vertical="center"/>
    </xf>
    <xf numFmtId="166" fontId="22" fillId="44" borderId="0" xfId="0" applyNumberFormat="1" applyFont="1" applyFill="1" applyAlignment="1">
      <alignment horizontal="center" vertical="center"/>
    </xf>
    <xf numFmtId="206" fontId="22" fillId="44" borderId="0" xfId="0" applyNumberFormat="1" applyFont="1" applyFill="1" applyAlignment="1">
      <alignment horizontal="center" vertical="center"/>
    </xf>
    <xf numFmtId="176" fontId="22" fillId="44" borderId="0" xfId="0" applyNumberFormat="1" applyFont="1" applyFill="1" applyAlignment="1">
      <alignment horizontal="center" vertical="center"/>
    </xf>
    <xf numFmtId="166" fontId="22" fillId="44" borderId="43" xfId="0" applyNumberFormat="1" applyFont="1" applyFill="1" applyBorder="1" applyAlignment="1">
      <alignment horizontal="center" vertical="center"/>
    </xf>
    <xf numFmtId="206" fontId="22" fillId="44" borderId="43" xfId="0" applyNumberFormat="1" applyFont="1" applyFill="1" applyBorder="1" applyAlignment="1">
      <alignment horizontal="center" vertical="center"/>
    </xf>
    <xf numFmtId="176" fontId="22" fillId="44" borderId="43" xfId="0" applyNumberFormat="1" applyFont="1" applyFill="1" applyBorder="1" applyAlignment="1">
      <alignment horizontal="center" vertical="center"/>
    </xf>
    <xf numFmtId="171" fontId="22" fillId="40" borderId="0" xfId="0" applyNumberFormat="1" applyFont="1" applyFill="1" applyAlignment="1">
      <alignment horizontal="center" vertical="center"/>
    </xf>
    <xf numFmtId="171" fontId="22" fillId="40" borderId="43" xfId="0" applyNumberFormat="1" applyFont="1" applyFill="1" applyBorder="1" applyAlignment="1">
      <alignment horizontal="center" vertical="center"/>
    </xf>
    <xf numFmtId="176" fontId="22" fillId="44" borderId="46" xfId="0" applyNumberFormat="1" applyFont="1" applyFill="1" applyBorder="1" applyAlignment="1">
      <alignment horizontal="center" vertical="center"/>
    </xf>
    <xf numFmtId="176" fontId="22" fillId="44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171" fontId="22" fillId="0" borderId="36" xfId="65" applyNumberFormat="1" applyFont="1" applyFill="1" applyBorder="1" applyAlignment="1">
      <alignment horizontal="center" vertical="center"/>
    </xf>
    <xf numFmtId="17" fontId="81" fillId="38" borderId="0" xfId="0" applyNumberFormat="1" applyFont="1" applyFill="1" applyBorder="1" applyAlignment="1">
      <alignment horizontal="center" vertical="center"/>
    </xf>
    <xf numFmtId="182" fontId="21" fillId="45" borderId="40" xfId="0" applyNumberFormat="1" applyFont="1" applyFill="1" applyBorder="1" applyAlignment="1">
      <alignment vertical="center"/>
    </xf>
    <xf numFmtId="173" fontId="21" fillId="45" borderId="40" xfId="0" applyNumberFormat="1" applyFont="1" applyFill="1" applyBorder="1" applyAlignment="1">
      <alignment vertical="center"/>
    </xf>
    <xf numFmtId="177" fontId="21" fillId="45" borderId="40" xfId="65" applyNumberFormat="1" applyFont="1" applyFill="1" applyBorder="1" applyAlignment="1">
      <alignment vertical="center"/>
    </xf>
    <xf numFmtId="182" fontId="22" fillId="42" borderId="40" xfId="0" applyNumberFormat="1" applyFont="1" applyFill="1" applyBorder="1" applyAlignment="1">
      <alignment vertical="center"/>
    </xf>
    <xf numFmtId="182" fontId="22" fillId="0" borderId="40" xfId="60" applyNumberFormat="1" applyFont="1" applyFill="1" applyBorder="1" applyAlignment="1">
      <alignment vertical="center"/>
      <protection/>
    </xf>
    <xf numFmtId="173" fontId="22" fillId="0" borderId="40" xfId="60" applyNumberFormat="1" applyFont="1" applyFill="1" applyBorder="1" applyAlignment="1">
      <alignment vertical="center"/>
      <protection/>
    </xf>
    <xf numFmtId="182" fontId="21" fillId="42" borderId="40" xfId="0" applyNumberFormat="1" applyFont="1" applyFill="1" applyBorder="1" applyAlignment="1">
      <alignment vertical="center"/>
    </xf>
    <xf numFmtId="182" fontId="21" fillId="0" borderId="40" xfId="0" applyNumberFormat="1" applyFont="1" applyFill="1" applyBorder="1" applyAlignment="1">
      <alignment vertical="center"/>
    </xf>
    <xf numFmtId="173" fontId="21" fillId="0" borderId="40" xfId="0" applyNumberFormat="1" applyFont="1" applyFill="1" applyBorder="1" applyAlignment="1">
      <alignment vertical="center"/>
    </xf>
    <xf numFmtId="177" fontId="21" fillId="0" borderId="40" xfId="65" applyNumberFormat="1" applyFont="1" applyFill="1" applyBorder="1" applyAlignment="1">
      <alignment vertical="center"/>
    </xf>
    <xf numFmtId="182" fontId="22" fillId="0" borderId="0" xfId="60" applyNumberFormat="1" applyFont="1" applyFill="1" applyBorder="1" applyAlignment="1">
      <alignment vertical="center"/>
      <protection/>
    </xf>
    <xf numFmtId="173" fontId="22" fillId="0" borderId="0" xfId="60" applyNumberFormat="1" applyFont="1" applyFill="1" applyBorder="1" applyAlignment="1">
      <alignment vertical="center"/>
      <protection/>
    </xf>
    <xf numFmtId="183" fontId="81" fillId="46" borderId="39" xfId="50" applyNumberFormat="1" applyFont="1" applyFill="1" applyBorder="1" applyAlignment="1">
      <alignment vertical="center"/>
    </xf>
    <xf numFmtId="182" fontId="21" fillId="47" borderId="40" xfId="0" applyNumberFormat="1" applyFont="1" applyFill="1" applyBorder="1" applyAlignment="1">
      <alignment vertical="center"/>
    </xf>
    <xf numFmtId="173" fontId="21" fillId="47" borderId="40" xfId="0" applyNumberFormat="1" applyFont="1" applyFill="1" applyBorder="1" applyAlignment="1">
      <alignment vertical="center"/>
    </xf>
    <xf numFmtId="177" fontId="21" fillId="47" borderId="40" xfId="65" applyNumberFormat="1" applyFont="1" applyFill="1" applyBorder="1" applyAlignment="1">
      <alignment vertical="center"/>
    </xf>
    <xf numFmtId="182" fontId="22" fillId="47" borderId="40" xfId="0" applyNumberFormat="1" applyFont="1" applyFill="1" applyBorder="1" applyAlignment="1">
      <alignment vertical="center"/>
    </xf>
    <xf numFmtId="173" fontId="22" fillId="47" borderId="40" xfId="0" applyNumberFormat="1" applyFont="1" applyFill="1" applyBorder="1" applyAlignment="1">
      <alignment vertical="center"/>
    </xf>
    <xf numFmtId="177" fontId="22" fillId="47" borderId="40" xfId="65" applyNumberFormat="1" applyFont="1" applyFill="1" applyBorder="1" applyAlignment="1">
      <alignment horizontal="right" vertical="center"/>
    </xf>
    <xf numFmtId="198" fontId="21" fillId="47" borderId="40" xfId="50" applyNumberFormat="1" applyFont="1" applyFill="1" applyBorder="1" applyAlignment="1">
      <alignment vertical="center"/>
    </xf>
    <xf numFmtId="17" fontId="81" fillId="38" borderId="0" xfId="60" applyNumberFormat="1" applyFont="1" applyFill="1" applyBorder="1" applyAlignment="1">
      <alignment horizontal="center" vertical="center"/>
      <protection/>
    </xf>
    <xf numFmtId="43" fontId="24" fillId="12" borderId="37" xfId="50" applyFont="1" applyFill="1" applyBorder="1" applyAlignment="1">
      <alignment vertical="center"/>
    </xf>
    <xf numFmtId="185" fontId="85" fillId="38" borderId="39" xfId="60" applyNumberFormat="1" applyFont="1" applyFill="1" applyBorder="1" applyAlignment="1">
      <alignment vertical="center"/>
      <protection/>
    </xf>
    <xf numFmtId="166" fontId="85" fillId="38" borderId="39" xfId="66" applyNumberFormat="1" applyFont="1" applyFill="1" applyBorder="1" applyAlignment="1">
      <alignment vertical="center"/>
    </xf>
    <xf numFmtId="41" fontId="85" fillId="38" borderId="39" xfId="51" applyFont="1" applyFill="1" applyBorder="1" applyAlignment="1">
      <alignment vertical="center"/>
    </xf>
    <xf numFmtId="38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9" fontId="81" fillId="46" borderId="39" xfId="65" applyFont="1" applyFill="1" applyBorder="1" applyAlignment="1">
      <alignment vertical="center"/>
    </xf>
    <xf numFmtId="171" fontId="81" fillId="46" borderId="41" xfId="65" applyNumberFormat="1" applyFont="1" applyFill="1" applyBorder="1" applyAlignment="1">
      <alignment/>
    </xf>
    <xf numFmtId="174" fontId="22" fillId="43" borderId="0" xfId="0" applyNumberFormat="1" applyFont="1" applyFill="1" applyBorder="1" applyAlignment="1">
      <alignment horizontal="center" vertical="center"/>
    </xf>
    <xf numFmtId="177" fontId="22" fillId="43" borderId="0" xfId="0" applyNumberFormat="1" applyFont="1" applyFill="1" applyBorder="1" applyAlignment="1">
      <alignment horizontal="center" vertical="center"/>
    </xf>
    <xf numFmtId="183" fontId="22" fillId="43" borderId="0" xfId="0" applyNumberFormat="1" applyFont="1" applyFill="1" applyBorder="1" applyAlignment="1">
      <alignment horizontal="center" vertical="center"/>
    </xf>
    <xf numFmtId="177" fontId="22" fillId="43" borderId="43" xfId="0" applyNumberFormat="1" applyFont="1" applyFill="1" applyBorder="1" applyAlignment="1">
      <alignment horizontal="center" vertical="center"/>
    </xf>
    <xf numFmtId="183" fontId="22" fillId="43" borderId="43" xfId="0" applyNumberFormat="1" applyFont="1" applyFill="1" applyBorder="1" applyAlignment="1">
      <alignment horizontal="center" vertical="center"/>
    </xf>
    <xf numFmtId="17" fontId="81" fillId="38" borderId="0" xfId="60" applyNumberFormat="1" applyFont="1" applyFill="1" applyBorder="1" applyAlignment="1">
      <alignment horizontal="center" vertical="center"/>
      <protection/>
    </xf>
    <xf numFmtId="182" fontId="26" fillId="42" borderId="36" xfId="0" applyNumberFormat="1" applyFont="1" applyFill="1" applyBorder="1" applyAlignment="1">
      <alignment vertical="center"/>
    </xf>
    <xf numFmtId="182" fontId="26" fillId="0" borderId="36" xfId="0" applyNumberFormat="1" applyFont="1" applyFill="1" applyBorder="1" applyAlignment="1">
      <alignment vertical="center"/>
    </xf>
    <xf numFmtId="166" fontId="26" fillId="42" borderId="36" xfId="65" applyNumberFormat="1" applyFont="1" applyFill="1" applyBorder="1" applyAlignment="1">
      <alignment vertical="center"/>
    </xf>
    <xf numFmtId="166" fontId="26" fillId="0" borderId="36" xfId="65" applyNumberFormat="1" applyFont="1" applyFill="1" applyBorder="1" applyAlignment="1">
      <alignment vertical="center"/>
    </xf>
    <xf numFmtId="17" fontId="86" fillId="38" borderId="39" xfId="61" applyNumberFormat="1" applyFont="1" applyFill="1" applyBorder="1" applyAlignment="1">
      <alignment horizontal="center" vertical="center"/>
      <protection/>
    </xf>
    <xf numFmtId="0" fontId="27" fillId="6" borderId="47" xfId="0" applyFont="1" applyFill="1" applyBorder="1" applyAlignment="1">
      <alignment horizontal="left" vertical="center" indent="1"/>
    </xf>
    <xf numFmtId="0" fontId="81" fillId="38" borderId="0" xfId="61" applyFont="1" applyFill="1" applyBorder="1" applyAlignment="1">
      <alignment horizontal="left" vertical="center"/>
      <protection/>
    </xf>
    <xf numFmtId="0" fontId="22" fillId="48" borderId="0" xfId="0" applyFont="1" applyFill="1" applyAlignment="1">
      <alignment/>
    </xf>
    <xf numFmtId="0" fontId="22" fillId="36" borderId="0" xfId="0" applyFont="1" applyFill="1" applyBorder="1" applyAlignment="1">
      <alignment vertical="center"/>
    </xf>
    <xf numFmtId="0" fontId="22" fillId="36" borderId="0" xfId="0" applyFont="1" applyFill="1" applyBorder="1" applyAlignment="1">
      <alignment vertical="center" wrapText="1"/>
    </xf>
    <xf numFmtId="184" fontId="22" fillId="0" borderId="36" xfId="63" applyNumberFormat="1" applyFont="1" applyFill="1" applyBorder="1" applyAlignment="1">
      <alignment/>
      <protection/>
    </xf>
    <xf numFmtId="0" fontId="21" fillId="0" borderId="0" xfId="63" applyFont="1" applyFill="1" applyBorder="1" applyAlignment="1">
      <alignment horizontal="left" indent="1"/>
      <protection/>
    </xf>
    <xf numFmtId="0" fontId="18" fillId="36" borderId="0" xfId="0" applyFont="1" applyFill="1" applyAlignment="1">
      <alignment/>
    </xf>
    <xf numFmtId="0" fontId="30" fillId="35" borderId="32" xfId="0" applyFont="1" applyFill="1" applyBorder="1" applyAlignment="1">
      <alignment horizontal="center" vertical="center" wrapText="1"/>
    </xf>
    <xf numFmtId="173" fontId="18" fillId="36" borderId="0" xfId="52" applyNumberFormat="1" applyFont="1" applyFill="1" applyBorder="1" applyAlignment="1">
      <alignment vertical="center"/>
    </xf>
    <xf numFmtId="14" fontId="30" fillId="35" borderId="29" xfId="0" applyNumberFormat="1" applyFont="1" applyFill="1" applyBorder="1" applyAlignment="1">
      <alignment horizontal="center"/>
    </xf>
    <xf numFmtId="0" fontId="30" fillId="35" borderId="48" xfId="0" applyFont="1" applyFill="1" applyBorder="1" applyAlignment="1">
      <alignment horizontal="center"/>
    </xf>
    <xf numFmtId="0" fontId="30" fillId="36" borderId="49" xfId="0" applyFont="1" applyFill="1" applyBorder="1" applyAlignment="1">
      <alignment/>
    </xf>
    <xf numFmtId="173" fontId="18" fillId="35" borderId="13" xfId="52" applyNumberFormat="1" applyFont="1" applyFill="1" applyBorder="1" applyAlignment="1">
      <alignment vertical="center"/>
    </xf>
    <xf numFmtId="173" fontId="18" fillId="36" borderId="0" xfId="0" applyNumberFormat="1" applyFont="1" applyFill="1" applyAlignment="1">
      <alignment/>
    </xf>
    <xf numFmtId="0" fontId="18" fillId="36" borderId="32" xfId="0" applyFont="1" applyFill="1" applyBorder="1" applyAlignment="1">
      <alignment vertical="center"/>
    </xf>
    <xf numFmtId="0" fontId="18" fillId="36" borderId="50" xfId="0" applyFont="1" applyFill="1" applyBorder="1" applyAlignment="1">
      <alignment vertical="center"/>
    </xf>
    <xf numFmtId="0" fontId="18" fillId="36" borderId="50" xfId="0" applyFont="1" applyFill="1" applyBorder="1" applyAlignment="1">
      <alignment vertical="center" wrapText="1"/>
    </xf>
    <xf numFmtId="0" fontId="30" fillId="36" borderId="0" xfId="0" applyFont="1" applyFill="1" applyBorder="1" applyAlignment="1">
      <alignment/>
    </xf>
    <xf numFmtId="0" fontId="30" fillId="36" borderId="13" xfId="0" applyFont="1" applyFill="1" applyBorder="1" applyAlignment="1">
      <alignment vertical="center"/>
    </xf>
    <xf numFmtId="0" fontId="18" fillId="36" borderId="50" xfId="0" applyFont="1" applyFill="1" applyBorder="1" applyAlignment="1">
      <alignment/>
    </xf>
    <xf numFmtId="173" fontId="30" fillId="35" borderId="13" xfId="52" applyNumberFormat="1" applyFont="1" applyFill="1" applyBorder="1" applyAlignment="1">
      <alignment vertical="center"/>
    </xf>
    <xf numFmtId="173" fontId="30" fillId="49" borderId="0" xfId="52" applyNumberFormat="1" applyFont="1" applyFill="1" applyBorder="1" applyAlignment="1">
      <alignment vertical="center"/>
    </xf>
    <xf numFmtId="43" fontId="18" fillId="36" borderId="0" xfId="50" applyFont="1" applyFill="1" applyAlignment="1">
      <alignment/>
    </xf>
    <xf numFmtId="0" fontId="30" fillId="36" borderId="0" xfId="0" applyFont="1" applyFill="1" applyAlignment="1">
      <alignment/>
    </xf>
    <xf numFmtId="0" fontId="30" fillId="36" borderId="32" xfId="0" applyFont="1" applyFill="1" applyBorder="1" applyAlignment="1">
      <alignment vertical="center"/>
    </xf>
    <xf numFmtId="173" fontId="30" fillId="36" borderId="0" xfId="53" applyNumberFormat="1" applyFont="1" applyFill="1" applyBorder="1" applyAlignment="1">
      <alignment vertical="center"/>
    </xf>
    <xf numFmtId="0" fontId="31" fillId="35" borderId="48" xfId="0" applyFont="1" applyFill="1" applyBorder="1" applyAlignment="1">
      <alignment horizontal="center"/>
    </xf>
    <xf numFmtId="0" fontId="30" fillId="36" borderId="51" xfId="0" applyFont="1" applyFill="1" applyBorder="1" applyAlignment="1">
      <alignment vertical="center" wrapText="1"/>
    </xf>
    <xf numFmtId="173" fontId="30" fillId="35" borderId="13" xfId="53" applyNumberFormat="1" applyFont="1" applyFill="1" applyBorder="1" applyAlignment="1">
      <alignment vertical="center"/>
    </xf>
    <xf numFmtId="0" fontId="18" fillId="36" borderId="32" xfId="0" applyFont="1" applyFill="1" applyBorder="1" applyAlignment="1">
      <alignment vertical="center" wrapText="1"/>
    </xf>
    <xf numFmtId="0" fontId="18" fillId="36" borderId="50" xfId="0" applyFont="1" applyFill="1" applyBorder="1" applyAlignment="1">
      <alignment horizontal="left" vertical="center" wrapText="1" indent="2"/>
    </xf>
    <xf numFmtId="173" fontId="18" fillId="35" borderId="13" xfId="53" applyNumberFormat="1" applyFont="1" applyFill="1" applyBorder="1" applyAlignment="1">
      <alignment vertical="center"/>
    </xf>
    <xf numFmtId="0" fontId="30" fillId="36" borderId="50" xfId="0" applyFont="1" applyFill="1" applyBorder="1" applyAlignment="1">
      <alignment vertical="center" wrapText="1"/>
    </xf>
    <xf numFmtId="173" fontId="18" fillId="36" borderId="0" xfId="53" applyNumberFormat="1" applyFont="1" applyFill="1" applyBorder="1" applyAlignment="1">
      <alignment vertical="center"/>
    </xf>
    <xf numFmtId="0" fontId="18" fillId="36" borderId="52" xfId="0" applyFont="1" applyFill="1" applyBorder="1" applyAlignment="1">
      <alignment vertical="center" wrapText="1"/>
    </xf>
    <xf numFmtId="0" fontId="18" fillId="36" borderId="53" xfId="0" applyFont="1" applyFill="1" applyBorder="1" applyAlignment="1">
      <alignment vertical="center" wrapText="1"/>
    </xf>
    <xf numFmtId="0" fontId="30" fillId="36" borderId="32" xfId="0" applyFont="1" applyFill="1" applyBorder="1" applyAlignment="1">
      <alignment vertical="center" wrapText="1"/>
    </xf>
    <xf numFmtId="0" fontId="30" fillId="36" borderId="32" xfId="0" applyFont="1" applyFill="1" applyBorder="1" applyAlignment="1">
      <alignment horizontal="left" vertical="center" wrapText="1"/>
    </xf>
    <xf numFmtId="173" fontId="30" fillId="36" borderId="0" xfId="52" applyNumberFormat="1" applyFont="1" applyFill="1" applyBorder="1" applyAlignment="1">
      <alignment vertical="center"/>
    </xf>
    <xf numFmtId="198" fontId="18" fillId="36" borderId="0" xfId="50" applyNumberFormat="1" applyFont="1" applyFill="1" applyAlignment="1">
      <alignment/>
    </xf>
    <xf numFmtId="0" fontId="32" fillId="36" borderId="0" xfId="60" applyFont="1" applyFill="1">
      <alignment/>
      <protection/>
    </xf>
    <xf numFmtId="0" fontId="33" fillId="36" borderId="0" xfId="60" applyFont="1" applyFill="1">
      <alignment/>
      <protection/>
    </xf>
    <xf numFmtId="9" fontId="22" fillId="0" borderId="36" xfId="65" applyFont="1" applyFill="1" applyBorder="1" applyAlignment="1">
      <alignment/>
    </xf>
    <xf numFmtId="9" fontId="81" fillId="38" borderId="41" xfId="65" applyFont="1" applyFill="1" applyBorder="1" applyAlignment="1">
      <alignment vertical="center"/>
    </xf>
    <xf numFmtId="0" fontId="34" fillId="0" borderId="54" xfId="0" applyFont="1" applyFill="1" applyBorder="1" applyAlignment="1">
      <alignment/>
    </xf>
    <xf numFmtId="0" fontId="35" fillId="0" borderId="54" xfId="0" applyFont="1" applyFill="1" applyBorder="1" applyAlignment="1">
      <alignment/>
    </xf>
    <xf numFmtId="195" fontId="36" fillId="0" borderId="54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/>
    </xf>
    <xf numFmtId="186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6" fontId="7" fillId="0" borderId="0" xfId="0" applyNumberFormat="1" applyFont="1" applyFill="1" applyBorder="1" applyAlignment="1">
      <alignment/>
    </xf>
    <xf numFmtId="222" fontId="5" fillId="0" borderId="0" xfId="0" applyNumberFormat="1" applyFont="1" applyFill="1" applyBorder="1" applyAlignment="1">
      <alignment/>
    </xf>
    <xf numFmtId="222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195" fontId="36" fillId="0" borderId="0" xfId="0" applyNumberFormat="1" applyFont="1" applyFill="1" applyBorder="1" applyAlignment="1" applyProtection="1">
      <alignment horizontal="right" vertical="center"/>
      <protection/>
    </xf>
    <xf numFmtId="43" fontId="7" fillId="0" borderId="0" xfId="0" applyNumberFormat="1" applyFont="1" applyFill="1" applyAlignment="1">
      <alignment/>
    </xf>
    <xf numFmtId="221" fontId="7" fillId="0" borderId="0" xfId="0" applyNumberFormat="1" applyFont="1" applyFill="1" applyAlignment="1">
      <alignment/>
    </xf>
    <xf numFmtId="223" fontId="7" fillId="0" borderId="0" xfId="0" applyNumberFormat="1" applyFont="1" applyFill="1" applyAlignment="1">
      <alignment/>
    </xf>
    <xf numFmtId="9" fontId="7" fillId="0" borderId="0" xfId="65" applyFont="1" applyFill="1" applyBorder="1" applyAlignment="1">
      <alignment/>
    </xf>
    <xf numFmtId="221" fontId="7" fillId="0" borderId="0" xfId="0" applyNumberFormat="1" applyFont="1" applyFill="1" applyBorder="1" applyAlignment="1">
      <alignment/>
    </xf>
    <xf numFmtId="0" fontId="21" fillId="0" borderId="37" xfId="63" applyFont="1" applyFill="1" applyBorder="1" applyAlignment="1">
      <alignment horizontal="left" indent="1"/>
      <protection/>
    </xf>
    <xf numFmtId="173" fontId="21" fillId="0" borderId="36" xfId="63" applyNumberFormat="1" applyFont="1" applyFill="1" applyBorder="1" applyAlignment="1">
      <alignment/>
      <protection/>
    </xf>
    <xf numFmtId="166" fontId="22" fillId="0" borderId="36" xfId="65" applyNumberFormat="1" applyFont="1" applyFill="1" applyBorder="1" applyAlignment="1">
      <alignment/>
    </xf>
    <xf numFmtId="0" fontId="21" fillId="0" borderId="36" xfId="63" applyFont="1" applyFill="1" applyBorder="1" applyAlignment="1">
      <alignment horizontal="left" indent="1"/>
      <protection/>
    </xf>
    <xf numFmtId="0" fontId="87" fillId="38" borderId="41" xfId="61" applyFont="1" applyFill="1" applyBorder="1" applyAlignment="1">
      <alignment horizontal="center" vertical="center"/>
      <protection/>
    </xf>
    <xf numFmtId="0" fontId="81" fillId="38" borderId="41" xfId="61" applyFont="1" applyFill="1" applyBorder="1" applyAlignment="1">
      <alignment horizontal="center" vertical="center"/>
      <protection/>
    </xf>
    <xf numFmtId="173" fontId="21" fillId="40" borderId="36" xfId="63" applyNumberFormat="1" applyFont="1" applyFill="1" applyBorder="1" applyAlignment="1">
      <alignment/>
      <protection/>
    </xf>
    <xf numFmtId="173" fontId="22" fillId="40" borderId="36" xfId="63" applyNumberFormat="1" applyFont="1" applyFill="1" applyBorder="1" applyAlignment="1">
      <alignment/>
      <protection/>
    </xf>
    <xf numFmtId="166" fontId="22" fillId="40" borderId="36" xfId="65" applyNumberFormat="1" applyFont="1" applyFill="1" applyBorder="1" applyAlignment="1">
      <alignment/>
    </xf>
    <xf numFmtId="182" fontId="21" fillId="50" borderId="40" xfId="0" applyNumberFormat="1" applyFont="1" applyFill="1" applyBorder="1" applyAlignment="1">
      <alignment vertical="center"/>
    </xf>
    <xf numFmtId="0" fontId="82" fillId="39" borderId="0" xfId="0" applyFont="1" applyFill="1" applyAlignment="1">
      <alignment horizontal="center" vertical="center"/>
    </xf>
    <xf numFmtId="17" fontId="81" fillId="38" borderId="0" xfId="0" applyNumberFormat="1" applyFont="1" applyFill="1" applyBorder="1" applyAlignment="1">
      <alignment horizontal="center"/>
    </xf>
    <xf numFmtId="17" fontId="81" fillId="38" borderId="0" xfId="60" applyNumberFormat="1" applyFont="1" applyFill="1" applyBorder="1" applyAlignment="1">
      <alignment horizontal="center" vertical="center"/>
      <protection/>
    </xf>
    <xf numFmtId="17" fontId="81" fillId="38" borderId="0" xfId="60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2" fillId="0" borderId="0" xfId="60" applyFont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22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7" fontId="81" fillId="38" borderId="0" xfId="0" applyNumberFormat="1" applyFont="1" applyFill="1" applyBorder="1" applyAlignment="1">
      <alignment horizontal="center" vertical="center"/>
    </xf>
    <xf numFmtId="17" fontId="81" fillId="38" borderId="0" xfId="0" applyNumberFormat="1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left" vertical="center" wrapText="1"/>
    </xf>
    <xf numFmtId="0" fontId="28" fillId="36" borderId="0" xfId="0" applyFont="1" applyFill="1" applyBorder="1" applyAlignment="1">
      <alignment horizontal="left" vertical="center" wrapText="1"/>
    </xf>
    <xf numFmtId="14" fontId="88" fillId="38" borderId="55" xfId="0" applyNumberFormat="1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 horizontal="right" vertical="center" wrapText="1" indent="4"/>
    </xf>
    <xf numFmtId="0" fontId="84" fillId="39" borderId="42" xfId="0" applyFont="1" applyFill="1" applyBorder="1" applyAlignment="1">
      <alignment horizontal="center" vertical="center"/>
    </xf>
    <xf numFmtId="0" fontId="8" fillId="0" borderId="0" xfId="63" applyFont="1" applyFill="1" applyAlignment="1">
      <alignment horizontal="center" vertical="center"/>
      <protection/>
    </xf>
    <xf numFmtId="0" fontId="8" fillId="0" borderId="0" xfId="63" applyFont="1" applyFill="1" applyAlignment="1">
      <alignment horizontal="center" vertical="top"/>
      <protection/>
    </xf>
    <xf numFmtId="0" fontId="81" fillId="38" borderId="0" xfId="63" applyFont="1" applyFill="1" applyBorder="1" applyAlignment="1">
      <alignment horizontal="center" vertical="center" wrapText="1"/>
      <protection/>
    </xf>
    <xf numFmtId="0" fontId="81" fillId="38" borderId="0" xfId="63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32" xfId="0" applyFont="1" applyBorder="1" applyAlignment="1">
      <alignment horizontal="right" vertical="center"/>
    </xf>
    <xf numFmtId="0" fontId="8" fillId="0" borderId="50" xfId="0" applyFont="1" applyBorder="1" applyAlignment="1">
      <alignment horizontal="right" vertical="center"/>
    </xf>
    <xf numFmtId="17" fontId="5" fillId="34" borderId="21" xfId="0" applyNumberFormat="1" applyFont="1" applyFill="1" applyBorder="1" applyAlignment="1">
      <alignment horizontal="center"/>
    </xf>
    <xf numFmtId="17" fontId="5" fillId="34" borderId="56" xfId="0" applyNumberFormat="1" applyFont="1" applyFill="1" applyBorder="1" applyAlignment="1">
      <alignment horizontal="center"/>
    </xf>
    <xf numFmtId="17" fontId="5" fillId="34" borderId="57" xfId="0" applyNumberFormat="1" applyFont="1" applyFill="1" applyBorder="1" applyAlignment="1">
      <alignment horizontal="center"/>
    </xf>
    <xf numFmtId="17" fontId="5" fillId="34" borderId="58" xfId="0" applyNumberFormat="1" applyFont="1" applyFill="1" applyBorder="1" applyAlignment="1">
      <alignment horizontal="center"/>
    </xf>
    <xf numFmtId="17" fontId="5" fillId="34" borderId="59" xfId="0" applyNumberFormat="1" applyFont="1" applyFill="1" applyBorder="1" applyAlignment="1">
      <alignment horizontal="center"/>
    </xf>
    <xf numFmtId="17" fontId="5" fillId="34" borderId="60" xfId="0" applyNumberFormat="1" applyFont="1" applyFill="1" applyBorder="1" applyAlignment="1">
      <alignment horizontal="center"/>
    </xf>
    <xf numFmtId="0" fontId="12" fillId="37" borderId="0" xfId="0" applyFont="1" applyFill="1" applyAlignment="1">
      <alignment horizontal="center"/>
    </xf>
    <xf numFmtId="0" fontId="30" fillId="36" borderId="52" xfId="0" applyFont="1" applyFill="1" applyBorder="1" applyAlignment="1">
      <alignment horizontal="left" vertical="center" indent="4"/>
    </xf>
    <xf numFmtId="0" fontId="18" fillId="0" borderId="49" xfId="0" applyFont="1" applyBorder="1" applyAlignment="1">
      <alignment horizontal="left" vertical="center" indent="4"/>
    </xf>
    <xf numFmtId="0" fontId="18" fillId="0" borderId="61" xfId="0" applyFont="1" applyBorder="1" applyAlignment="1">
      <alignment horizontal="left" vertical="center" indent="4"/>
    </xf>
    <xf numFmtId="0" fontId="18" fillId="0" borderId="62" xfId="0" applyFont="1" applyBorder="1" applyAlignment="1">
      <alignment horizontal="left" vertical="center" indent="4"/>
    </xf>
    <xf numFmtId="0" fontId="30" fillId="36" borderId="32" xfId="0" applyFont="1" applyFill="1" applyBorder="1" applyAlignment="1">
      <alignment horizontal="center" vertical="center" wrapText="1"/>
    </xf>
    <xf numFmtId="0" fontId="30" fillId="36" borderId="50" xfId="0" applyFont="1" applyFill="1" applyBorder="1" applyAlignment="1">
      <alignment horizontal="center" vertical="center" wrapText="1"/>
    </xf>
    <xf numFmtId="0" fontId="30" fillId="36" borderId="52" xfId="0" applyFont="1" applyFill="1" applyBorder="1" applyAlignment="1">
      <alignment horizontal="left" vertical="center" wrapText="1" indent="4"/>
    </xf>
    <xf numFmtId="0" fontId="30" fillId="36" borderId="49" xfId="0" applyFont="1" applyFill="1" applyBorder="1" applyAlignment="1">
      <alignment horizontal="left" vertical="center" wrapText="1" indent="4"/>
    </xf>
    <xf numFmtId="0" fontId="30" fillId="36" borderId="61" xfId="0" applyFont="1" applyFill="1" applyBorder="1" applyAlignment="1">
      <alignment horizontal="left" vertical="center" wrapText="1" indent="4"/>
    </xf>
    <xf numFmtId="0" fontId="30" fillId="36" borderId="62" xfId="0" applyFont="1" applyFill="1" applyBorder="1" applyAlignment="1">
      <alignment horizontal="left" vertical="center" wrapText="1" indent="4"/>
    </xf>
    <xf numFmtId="0" fontId="30" fillId="36" borderId="49" xfId="0" applyFont="1" applyFill="1" applyBorder="1" applyAlignment="1">
      <alignment horizontal="left" vertical="center" indent="4"/>
    </xf>
    <xf numFmtId="0" fontId="30" fillId="36" borderId="61" xfId="0" applyFont="1" applyFill="1" applyBorder="1" applyAlignment="1">
      <alignment horizontal="left" vertical="center" indent="4"/>
    </xf>
    <xf numFmtId="0" fontId="30" fillId="36" borderId="62" xfId="0" applyFont="1" applyFill="1" applyBorder="1" applyAlignment="1">
      <alignment horizontal="left" vertical="center" indent="4"/>
    </xf>
    <xf numFmtId="0" fontId="30" fillId="36" borderId="63" xfId="0" applyFont="1" applyFill="1" applyBorder="1" applyAlignment="1">
      <alignment wrapText="1"/>
    </xf>
    <xf numFmtId="0" fontId="30" fillId="36" borderId="62" xfId="0" applyFont="1" applyFill="1" applyBorder="1" applyAlignment="1">
      <alignment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akcent 1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[0] 10" xfId="52"/>
    <cellStyle name="Millares [0] 2 19" xfId="53"/>
    <cellStyle name="Millares [0]_razind092003" xfId="54"/>
    <cellStyle name="Millares_razind092003" xfId="55"/>
    <cellStyle name="Currency" xfId="56"/>
    <cellStyle name="Currency [0]" xfId="57"/>
    <cellStyle name="Neutral" xfId="58"/>
    <cellStyle name="No-definido" xfId="59"/>
    <cellStyle name="Normal 10" xfId="60"/>
    <cellStyle name="Normal 2" xfId="61"/>
    <cellStyle name="Normal_graficos" xfId="62"/>
    <cellStyle name="Normal_operacional" xfId="63"/>
    <cellStyle name="Notas" xfId="64"/>
    <cellStyle name="Percent" xfId="65"/>
    <cellStyle name="Porcentual 2 10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29200" y="7181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523875</xdr:colOff>
      <xdr:row>40</xdr:row>
      <xdr:rowOff>0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5553075" y="7181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1"/>
  <sheetViews>
    <sheetView showGridLines="0" zoomScalePageLayoutView="0" workbookViewId="0" topLeftCell="A1">
      <selection activeCell="D7" sqref="D7"/>
    </sheetView>
  </sheetViews>
  <sheetFormatPr defaultColWidth="4.00390625" defaultRowHeight="12.75"/>
  <cols>
    <col min="1" max="1" width="3.421875" style="23" customWidth="1"/>
    <col min="2" max="2" width="29.421875" style="23" customWidth="1"/>
    <col min="3" max="3" width="16.8515625" style="23" customWidth="1"/>
    <col min="4" max="4" width="12.00390625" style="23" customWidth="1"/>
    <col min="5" max="7" width="12.00390625" style="23" hidden="1" customWidth="1"/>
    <col min="8" max="8" width="1.28515625" style="23" customWidth="1"/>
    <col min="9" max="9" width="1.1484375" style="23" customWidth="1"/>
    <col min="10" max="10" width="8.421875" style="23" customWidth="1"/>
    <col min="11" max="11" width="11.00390625" style="23" customWidth="1"/>
    <col min="12" max="12" width="11.8515625" style="23" customWidth="1"/>
    <col min="13" max="13" width="8.7109375" style="23" customWidth="1"/>
    <col min="14" max="14" width="7.8515625" style="23" customWidth="1"/>
    <col min="15" max="15" width="8.140625" style="23" customWidth="1"/>
    <col min="16" max="16384" width="4.00390625" style="23" customWidth="1"/>
  </cols>
  <sheetData>
    <row r="3" spans="2:15" s="1" customFormat="1" ht="14.25">
      <c r="B3" s="434" t="s">
        <v>65</v>
      </c>
      <c r="C3" s="171" t="s">
        <v>68</v>
      </c>
      <c r="D3" s="434" t="s">
        <v>71</v>
      </c>
      <c r="E3" s="434"/>
      <c r="F3" s="434" t="s">
        <v>72</v>
      </c>
      <c r="G3" s="434"/>
      <c r="H3" s="2"/>
      <c r="I3" s="2"/>
      <c r="J3" s="2"/>
      <c r="K3" s="2"/>
      <c r="M3" s="3"/>
      <c r="N3" s="3"/>
      <c r="O3" s="3"/>
    </row>
    <row r="4" spans="2:15" s="1" customFormat="1" ht="14.25">
      <c r="B4" s="434"/>
      <c r="C4" s="171" t="s">
        <v>69</v>
      </c>
      <c r="D4" s="434" t="s">
        <v>34</v>
      </c>
      <c r="E4" s="434"/>
      <c r="F4" s="434" t="s">
        <v>73</v>
      </c>
      <c r="G4" s="434"/>
      <c r="H4" s="2"/>
      <c r="I4" s="2"/>
      <c r="J4" s="2"/>
      <c r="K4" s="2"/>
      <c r="M4" s="3"/>
      <c r="N4" s="3"/>
      <c r="O4" s="3"/>
    </row>
    <row r="5" spans="2:15" s="1" customFormat="1" ht="14.25">
      <c r="B5" s="434"/>
      <c r="C5" s="171" t="s">
        <v>70</v>
      </c>
      <c r="D5" s="172">
        <v>42430</v>
      </c>
      <c r="E5" s="172">
        <v>42064</v>
      </c>
      <c r="F5" s="172">
        <v>42430</v>
      </c>
      <c r="G5" s="172">
        <v>42064</v>
      </c>
      <c r="H5" s="2"/>
      <c r="I5" s="2"/>
      <c r="J5" s="2"/>
      <c r="K5" s="2"/>
      <c r="M5" s="3"/>
      <c r="N5" s="3"/>
      <c r="O5" s="3"/>
    </row>
    <row r="6" spans="2:15" s="1" customFormat="1" ht="6" customHeight="1" thickBot="1">
      <c r="B6" s="173"/>
      <c r="C6" s="173"/>
      <c r="D6" s="174"/>
      <c r="E6" s="174"/>
      <c r="F6" s="175"/>
      <c r="G6" s="175"/>
      <c r="H6" s="7"/>
      <c r="I6" s="7"/>
      <c r="J6" s="7"/>
      <c r="K6" s="2"/>
      <c r="M6" s="3"/>
      <c r="N6" s="3"/>
      <c r="O6" s="3"/>
    </row>
    <row r="7" spans="2:16" s="8" customFormat="1" ht="17.25" customHeight="1" thickBot="1">
      <c r="B7" s="173" t="s">
        <v>67</v>
      </c>
      <c r="C7" s="173" t="s">
        <v>66</v>
      </c>
      <c r="D7" s="174">
        <v>2094</v>
      </c>
      <c r="E7" s="174">
        <v>5716</v>
      </c>
      <c r="F7" s="254">
        <v>0.351</v>
      </c>
      <c r="G7" s="254">
        <v>0.346</v>
      </c>
      <c r="H7" s="2"/>
      <c r="I7" s="15"/>
      <c r="J7" s="124"/>
      <c r="K7" s="135"/>
      <c r="M7" s="3"/>
      <c r="N7" s="3"/>
      <c r="O7" s="3"/>
      <c r="P7" s="16"/>
    </row>
    <row r="8" spans="2:15" s="8" customFormat="1" ht="20.25" customHeight="1">
      <c r="B8" s="176" t="s">
        <v>15</v>
      </c>
      <c r="C8" s="176"/>
      <c r="D8" s="177">
        <v>2094</v>
      </c>
      <c r="E8" s="177">
        <v>17454</v>
      </c>
      <c r="F8" s="176"/>
      <c r="G8" s="176"/>
      <c r="H8" s="2"/>
      <c r="I8" s="15"/>
      <c r="J8" s="124"/>
      <c r="K8" s="135"/>
      <c r="M8" s="3"/>
      <c r="N8" s="3"/>
      <c r="O8" s="3"/>
    </row>
    <row r="9" spans="1:16" s="8" customFormat="1" ht="9.75" customHeight="1">
      <c r="A9"/>
      <c r="B9" s="145"/>
      <c r="C9" s="145"/>
      <c r="D9" s="146"/>
      <c r="E9" s="146"/>
      <c r="F9" s="145"/>
      <c r="G9" s="145"/>
      <c r="H9"/>
      <c r="I9"/>
      <c r="J9"/>
      <c r="K9"/>
      <c r="M9" s="3"/>
      <c r="N9" s="3"/>
      <c r="O9" s="3"/>
      <c r="P9" s="16"/>
    </row>
    <row r="10" spans="2:7" ht="14.25" customHeight="1">
      <c r="B10" s="147" t="s">
        <v>175</v>
      </c>
      <c r="C10" s="24"/>
      <c r="D10" s="24"/>
      <c r="E10" s="24"/>
      <c r="F10" s="24"/>
      <c r="G10" s="24"/>
    </row>
    <row r="11" spans="2:7" ht="14.25" customHeight="1">
      <c r="B11" s="92"/>
      <c r="C11" s="24"/>
      <c r="D11" s="24"/>
      <c r="E11" s="24"/>
      <c r="F11" s="24"/>
      <c r="G11" s="24"/>
    </row>
    <row r="12" spans="2:7" ht="14.25" customHeight="1">
      <c r="B12" s="92"/>
      <c r="C12" s="24"/>
      <c r="D12" s="24"/>
      <c r="E12" s="24"/>
      <c r="F12" s="24"/>
      <c r="G12" s="24"/>
    </row>
    <row r="13" spans="2:7" ht="14.25" customHeight="1">
      <c r="B13" s="92"/>
      <c r="C13" s="24"/>
      <c r="D13" s="89"/>
      <c r="E13" s="89"/>
      <c r="F13" s="89"/>
      <c r="G13" s="90"/>
    </row>
    <row r="14" spans="2:7" ht="14.25" customHeight="1">
      <c r="B14" s="92"/>
      <c r="C14" s="24"/>
      <c r="D14" s="24"/>
      <c r="E14" s="89"/>
      <c r="F14" s="24"/>
      <c r="G14" s="24"/>
    </row>
    <row r="15" spans="2:5" ht="15" customHeight="1">
      <c r="B15" s="92"/>
      <c r="C15" s="29"/>
      <c r="D15" s="30"/>
      <c r="E15" s="30"/>
    </row>
    <row r="16" spans="2:11" ht="14.25" customHeight="1">
      <c r="B16" s="93"/>
      <c r="C16" s="29"/>
      <c r="D16" s="30"/>
      <c r="E16" s="30"/>
      <c r="F16" s="139"/>
      <c r="H16" s="2"/>
      <c r="I16" s="2"/>
      <c r="J16" s="2"/>
      <c r="K16" s="2"/>
    </row>
    <row r="17" spans="1:11" ht="23.25" customHeight="1">
      <c r="A17" s="25"/>
      <c r="B17" s="93"/>
      <c r="C17" s="24"/>
      <c r="D17" s="90"/>
      <c r="E17" s="35"/>
      <c r="F17" s="24"/>
      <c r="G17" s="24"/>
      <c r="H17" s="2"/>
      <c r="I17" s="2"/>
      <c r="J17" s="2"/>
      <c r="K17" s="2"/>
    </row>
    <row r="18" spans="4:11" ht="14.25">
      <c r="D18" s="85"/>
      <c r="E18" s="85"/>
      <c r="F18" s="85"/>
      <c r="G18" s="27"/>
      <c r="H18" s="2"/>
      <c r="I18" s="2"/>
      <c r="J18" s="2"/>
      <c r="K18" s="2"/>
    </row>
    <row r="19" spans="2:11" ht="14.25">
      <c r="B19" s="28"/>
      <c r="D19" s="26"/>
      <c r="E19" s="26"/>
      <c r="G19" s="27"/>
      <c r="H19" s="2"/>
      <c r="I19" s="2"/>
      <c r="J19" s="2"/>
      <c r="K19" s="2"/>
    </row>
    <row r="20" spans="3:5" ht="12.75">
      <c r="C20" s="29"/>
      <c r="D20" s="29"/>
      <c r="E20" s="30"/>
    </row>
    <row r="21" spans="3:5" ht="12.75">
      <c r="C21" s="29"/>
      <c r="D21" s="30"/>
      <c r="E21" s="30"/>
    </row>
    <row r="22" spans="3:5" ht="12.75">
      <c r="C22" s="29"/>
      <c r="D22" s="30"/>
      <c r="E22" s="30"/>
    </row>
    <row r="23" spans="3:5" ht="12.75">
      <c r="C23" s="29"/>
      <c r="D23" s="30"/>
      <c r="E23" s="30"/>
    </row>
    <row r="24" spans="3:5" ht="12.75">
      <c r="C24" s="29"/>
      <c r="D24" s="30"/>
      <c r="E24" s="30"/>
    </row>
    <row r="25" spans="3:5" ht="12.75">
      <c r="C25" s="29"/>
      <c r="D25" s="30"/>
      <c r="E25" s="30"/>
    </row>
    <row r="26" spans="3:5" ht="12.75">
      <c r="C26" s="29"/>
      <c r="D26" s="30"/>
      <c r="E26" s="30"/>
    </row>
    <row r="27" spans="3:7" ht="12.75">
      <c r="C27" s="29"/>
      <c r="D27" s="30"/>
      <c r="E27" s="30"/>
      <c r="F27" s="31"/>
      <c r="G27" s="31"/>
    </row>
    <row r="28" spans="3:7" ht="12.75">
      <c r="C28" s="29"/>
      <c r="D28" s="30"/>
      <c r="E28" s="30"/>
      <c r="F28" s="30"/>
      <c r="G28" s="29"/>
    </row>
    <row r="29" spans="3:7" ht="12.75">
      <c r="C29" s="29"/>
      <c r="D29" s="29"/>
      <c r="E29" s="30"/>
      <c r="F29" s="30"/>
      <c r="G29" s="29"/>
    </row>
    <row r="30" spans="3:7" ht="12.75">
      <c r="C30" s="29"/>
      <c r="D30" s="145"/>
      <c r="E30" s="32"/>
      <c r="F30" s="29"/>
      <c r="G30" s="29"/>
    </row>
    <row r="31" spans="3:7" ht="10.5">
      <c r="C31" s="29"/>
      <c r="D31" s="29"/>
      <c r="E31" s="29"/>
      <c r="F31" s="29"/>
      <c r="G31" s="29"/>
    </row>
  </sheetData>
  <sheetProtection/>
  <mergeCells count="5">
    <mergeCell ref="F3:G3"/>
    <mergeCell ref="F4:G4"/>
    <mergeCell ref="D3:E3"/>
    <mergeCell ref="D4:E4"/>
    <mergeCell ref="B3:B5"/>
  </mergeCells>
  <printOptions horizontalCentered="1" verticalCentered="1"/>
  <pageMargins left="0.4" right="0.36" top="0.79" bottom="0.7" header="0" footer="0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8"/>
  <sheetViews>
    <sheetView showGridLines="0" tabSelected="1" zoomScalePageLayoutView="0" workbookViewId="0" topLeftCell="A1">
      <selection activeCell="B1" sqref="B1"/>
    </sheetView>
  </sheetViews>
  <sheetFormatPr defaultColWidth="7.28125" defaultRowHeight="12.75"/>
  <cols>
    <col min="1" max="1" width="4.28125" style="2" customWidth="1"/>
    <col min="2" max="2" width="10.57421875" style="2" customWidth="1"/>
    <col min="3" max="3" width="27.140625" style="2" customWidth="1"/>
    <col min="4" max="4" width="12.00390625" style="2" customWidth="1"/>
    <col min="5" max="5" width="13.00390625" style="36" customWidth="1"/>
    <col min="6" max="7" width="13.00390625" style="36" hidden="1" customWidth="1"/>
    <col min="8" max="8" width="13.421875" style="2" hidden="1" customWidth="1"/>
    <col min="9" max="9" width="10.421875" style="2" hidden="1" customWidth="1"/>
    <col min="10" max="10" width="1.1484375" style="2" customWidth="1"/>
    <col min="11" max="11" width="7.28125" style="2" customWidth="1"/>
    <col min="12" max="16384" width="7.28125" style="2" customWidth="1"/>
  </cols>
  <sheetData>
    <row r="2" ht="15" thickBot="1"/>
    <row r="3" spans="2:9" ht="15" thickBot="1">
      <c r="B3" s="450" t="s">
        <v>110</v>
      </c>
      <c r="C3" s="450"/>
      <c r="D3" s="213" t="s">
        <v>111</v>
      </c>
      <c r="E3" s="214">
        <v>42430</v>
      </c>
      <c r="F3" s="214">
        <v>41974</v>
      </c>
      <c r="G3" s="214">
        <v>42064</v>
      </c>
      <c r="H3" s="213" t="s">
        <v>121</v>
      </c>
      <c r="I3" s="213" t="s">
        <v>122</v>
      </c>
    </row>
    <row r="4" spans="2:9" ht="6" customHeight="1">
      <c r="B4" s="53"/>
      <c r="C4" s="53"/>
      <c r="D4" s="53"/>
      <c r="E4" s="53"/>
      <c r="F4" s="53"/>
      <c r="G4" s="53"/>
      <c r="H4" s="53"/>
      <c r="I4" s="53"/>
    </row>
    <row r="5" spans="2:9" s="15" customFormat="1" ht="18" customHeight="1">
      <c r="B5" s="215" t="s">
        <v>96</v>
      </c>
      <c r="C5" s="216" t="s">
        <v>102</v>
      </c>
      <c r="D5" s="217" t="s">
        <v>123</v>
      </c>
      <c r="E5" s="217">
        <v>1.09</v>
      </c>
      <c r="F5" s="217">
        <v>1.01</v>
      </c>
      <c r="G5" s="301">
        <v>0</v>
      </c>
      <c r="H5" s="302">
        <v>0.11999999999999988</v>
      </c>
      <c r="I5" s="315">
        <v>0.1188118811881187</v>
      </c>
    </row>
    <row r="6" spans="2:9" s="15" customFormat="1" ht="18" customHeight="1">
      <c r="B6" s="215"/>
      <c r="C6" s="216" t="s">
        <v>101</v>
      </c>
      <c r="D6" s="217" t="s">
        <v>123</v>
      </c>
      <c r="E6" s="218">
        <v>1</v>
      </c>
      <c r="F6" s="217">
        <v>0.97</v>
      </c>
      <c r="G6" s="301">
        <v>0</v>
      </c>
      <c r="H6" s="302">
        <v>0.1200000000000001</v>
      </c>
      <c r="I6" s="315">
        <v>0.12371134020618557</v>
      </c>
    </row>
    <row r="7" spans="2:9" s="15" customFormat="1" ht="18" customHeight="1" thickBot="1">
      <c r="B7" s="219"/>
      <c r="C7" s="220" t="s">
        <v>103</v>
      </c>
      <c r="D7" s="221" t="s">
        <v>124</v>
      </c>
      <c r="E7" s="222">
        <v>73808.18</v>
      </c>
      <c r="F7" s="222">
        <v>29897</v>
      </c>
      <c r="G7" s="303">
        <v>0</v>
      </c>
      <c r="H7" s="276">
        <v>305562.27</v>
      </c>
      <c r="I7" s="316">
        <v>10.220499381208818</v>
      </c>
    </row>
    <row r="8" spans="2:9" s="15" customFormat="1" ht="18" customHeight="1">
      <c r="B8" s="260" t="s">
        <v>97</v>
      </c>
      <c r="C8" s="261" t="s">
        <v>97</v>
      </c>
      <c r="D8" s="262" t="s">
        <v>123</v>
      </c>
      <c r="E8" s="304">
        <v>0.65</v>
      </c>
      <c r="F8" s="353">
        <v>0.65</v>
      </c>
      <c r="G8" s="351">
        <v>0</v>
      </c>
      <c r="H8" s="351">
        <v>0.41000000000000003</v>
      </c>
      <c r="I8" s="352">
        <v>0.6307692307692307</v>
      </c>
    </row>
    <row r="9" spans="2:9" s="15" customFormat="1" ht="18" customHeight="1">
      <c r="B9" s="260"/>
      <c r="C9" s="263" t="s">
        <v>105</v>
      </c>
      <c r="D9" s="262" t="s">
        <v>18</v>
      </c>
      <c r="E9" s="306">
        <v>0.3766</v>
      </c>
      <c r="F9" s="306">
        <v>0.482</v>
      </c>
      <c r="G9" s="305">
        <v>0</v>
      </c>
      <c r="H9" s="307">
        <v>-0.007099999999999995</v>
      </c>
      <c r="I9" s="307">
        <v>-0.014730290456431483</v>
      </c>
    </row>
    <row r="10" spans="2:9" s="15" customFormat="1" ht="18" customHeight="1">
      <c r="B10" s="260"/>
      <c r="C10" s="263" t="s">
        <v>104</v>
      </c>
      <c r="D10" s="262" t="s">
        <v>18</v>
      </c>
      <c r="E10" s="306">
        <v>0.6234</v>
      </c>
      <c r="F10" s="306">
        <v>0.518</v>
      </c>
      <c r="G10" s="305">
        <v>0</v>
      </c>
      <c r="H10" s="307">
        <v>0.007099999999999995</v>
      </c>
      <c r="I10" s="307">
        <v>0.013706563706563646</v>
      </c>
    </row>
    <row r="11" spans="2:9" s="15" customFormat="1" ht="18" customHeight="1" thickBot="1">
      <c r="B11" s="264"/>
      <c r="C11" s="265" t="s">
        <v>106</v>
      </c>
      <c r="D11" s="266" t="s">
        <v>123</v>
      </c>
      <c r="E11" s="308">
        <v>-15.39135482239136</v>
      </c>
      <c r="F11" s="355">
        <v>0</v>
      </c>
      <c r="G11" s="308">
        <v>4.589</v>
      </c>
      <c r="H11" s="308">
        <v>-1.7870000000000004</v>
      </c>
      <c r="I11" s="354">
        <v>-0.38940945739812605</v>
      </c>
    </row>
    <row r="12" spans="2:9" s="15" customFormat="1" ht="18" customHeight="1">
      <c r="B12" s="267" t="s">
        <v>98</v>
      </c>
      <c r="C12" s="268" t="s">
        <v>107</v>
      </c>
      <c r="D12" s="269" t="s">
        <v>18</v>
      </c>
      <c r="E12" s="309">
        <v>0.20708649389799982</v>
      </c>
      <c r="F12" s="310">
        <v>0</v>
      </c>
      <c r="G12" s="309">
        <v>0.2530207598020468</v>
      </c>
      <c r="H12" s="311">
        <v>0.014097614224223065</v>
      </c>
      <c r="I12" s="317">
        <v>0.05571722350076125</v>
      </c>
    </row>
    <row r="13" spans="2:9" s="15" customFormat="1" ht="18" customHeight="1">
      <c r="B13" s="267"/>
      <c r="C13" s="270" t="s">
        <v>108</v>
      </c>
      <c r="D13" s="269" t="s">
        <v>18</v>
      </c>
      <c r="E13" s="309">
        <v>0.02876522376311663</v>
      </c>
      <c r="F13" s="310">
        <v>0</v>
      </c>
      <c r="G13" s="309">
        <v>0.1106</v>
      </c>
      <c r="H13" s="311">
        <v>0.020799999999999985</v>
      </c>
      <c r="I13" s="318">
        <v>0.18806509945750438</v>
      </c>
    </row>
    <row r="14" spans="2:9" s="15" customFormat="1" ht="18" customHeight="1" thickBot="1">
      <c r="B14" s="271"/>
      <c r="C14" s="271" t="s">
        <v>109</v>
      </c>
      <c r="D14" s="272" t="s">
        <v>18</v>
      </c>
      <c r="E14" s="312">
        <v>0.02090285008694237</v>
      </c>
      <c r="F14" s="313">
        <v>0</v>
      </c>
      <c r="G14" s="312">
        <v>0.0745</v>
      </c>
      <c r="H14" s="314">
        <v>0.009400000000000006</v>
      </c>
      <c r="I14" s="314">
        <v>0.12617449664429548</v>
      </c>
    </row>
    <row r="15" ht="6" customHeight="1"/>
    <row r="16" ht="11.25" customHeight="1">
      <c r="B16" s="153" t="s">
        <v>99</v>
      </c>
    </row>
    <row r="17" spans="2:7" ht="17.25" customHeight="1">
      <c r="B17" s="153" t="s">
        <v>100</v>
      </c>
      <c r="E17" s="2"/>
      <c r="F17" s="2"/>
      <c r="G17" s="2"/>
    </row>
    <row r="18" spans="2:7" ht="14.25">
      <c r="B18" s="149"/>
      <c r="E18" s="2"/>
      <c r="F18" s="2"/>
      <c r="G18" s="2"/>
    </row>
    <row r="19" ht="6.75" customHeight="1"/>
  </sheetData>
  <sheetProtection/>
  <mergeCells count="1">
    <mergeCell ref="B3:C3"/>
  </mergeCells>
  <printOptions horizontalCentered="1" verticalCentered="1"/>
  <pageMargins left="0.21" right="0.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5"/>
  <sheetViews>
    <sheetView showGridLines="0" zoomScalePageLayoutView="0" workbookViewId="0" topLeftCell="A1">
      <selection activeCell="A1" sqref="A1"/>
    </sheetView>
  </sheetViews>
  <sheetFormatPr defaultColWidth="7.28125" defaultRowHeight="12.75"/>
  <cols>
    <col min="1" max="1" width="4.57421875" style="53" customWidth="1"/>
    <col min="2" max="2" width="41.28125" style="51" customWidth="1"/>
    <col min="3" max="3" width="16.57421875" style="52" customWidth="1"/>
    <col min="4" max="4" width="16.57421875" style="52" hidden="1" customWidth="1"/>
    <col min="5" max="5" width="15.57421875" style="53" hidden="1" customWidth="1"/>
    <col min="6" max="6" width="13.7109375" style="53" hidden="1" customWidth="1"/>
    <col min="7" max="8" width="1.1484375" style="53" customWidth="1"/>
    <col min="9" max="9" width="7.28125" style="53" customWidth="1"/>
    <col min="10" max="16384" width="7.28125" style="53" customWidth="1"/>
  </cols>
  <sheetData>
    <row r="1" spans="2:7" ht="14.25">
      <c r="B1" s="2"/>
      <c r="C1" s="36"/>
      <c r="D1" s="36"/>
      <c r="E1" s="2"/>
      <c r="F1" s="2"/>
      <c r="G1" s="37"/>
    </row>
    <row r="2" spans="5:6" ht="12.75">
      <c r="E2" s="51"/>
      <c r="F2" s="51"/>
    </row>
    <row r="3" spans="2:7" s="2" customFormat="1" ht="21" customHeight="1">
      <c r="B3" s="223" t="s">
        <v>112</v>
      </c>
      <c r="C3" s="203">
        <v>42430</v>
      </c>
      <c r="D3" s="203">
        <v>42064</v>
      </c>
      <c r="E3" s="223" t="e">
        <v>#REF!</v>
      </c>
      <c r="F3" s="223" t="e">
        <v>#REF!</v>
      </c>
      <c r="G3" s="37"/>
    </row>
    <row r="4" spans="2:6" ht="6" customHeight="1">
      <c r="B4" s="154"/>
      <c r="C4" s="154"/>
      <c r="D4" s="154"/>
      <c r="E4" s="154"/>
      <c r="F4" s="154"/>
    </row>
    <row r="5" spans="2:7" s="15" customFormat="1" ht="18" customHeight="1" thickBot="1">
      <c r="B5" s="198" t="s">
        <v>118</v>
      </c>
      <c r="C5" s="169">
        <v>-92479.567</v>
      </c>
      <c r="D5" s="169">
        <v>388912</v>
      </c>
      <c r="E5" s="169">
        <v>-1488.109999999986</v>
      </c>
      <c r="F5" s="320">
        <v>-0.003826341177438519</v>
      </c>
      <c r="G5" s="37"/>
    </row>
    <row r="6" spans="2:7" s="15" customFormat="1" ht="18" customHeight="1" thickBot="1">
      <c r="B6" s="170" t="s">
        <v>117</v>
      </c>
      <c r="C6" s="169">
        <v>-14939.825</v>
      </c>
      <c r="D6" s="169">
        <v>-454094</v>
      </c>
      <c r="E6" s="169">
        <v>222511.87</v>
      </c>
      <c r="F6" s="320">
        <v>-0.49001279470770365</v>
      </c>
      <c r="G6" s="37"/>
    </row>
    <row r="7" spans="2:7" s="15" customFormat="1" ht="18" customHeight="1" thickBot="1">
      <c r="B7" s="170" t="s">
        <v>116</v>
      </c>
      <c r="C7" s="169">
        <v>118249.808</v>
      </c>
      <c r="D7" s="169">
        <v>-312488</v>
      </c>
      <c r="E7" s="169">
        <v>58895.89199999999</v>
      </c>
      <c r="F7" s="320">
        <v>-0.1884740918051253</v>
      </c>
      <c r="G7" s="37"/>
    </row>
    <row r="8" spans="2:6" ht="6" customHeight="1">
      <c r="B8" s="155"/>
      <c r="C8" s="152"/>
      <c r="D8" s="152"/>
      <c r="E8" s="152"/>
      <c r="F8" s="165"/>
    </row>
    <row r="9" spans="2:7" s="15" customFormat="1" ht="18" customHeight="1">
      <c r="B9" s="202" t="s">
        <v>119</v>
      </c>
      <c r="C9" s="224">
        <v>10830.416000000012</v>
      </c>
      <c r="D9" s="259">
        <v>-377670</v>
      </c>
      <c r="E9" s="225">
        <v>388500.416</v>
      </c>
      <c r="F9" s="226">
        <v>-1.0286769295946196</v>
      </c>
      <c r="G9" s="37"/>
    </row>
    <row r="10" spans="3:6" ht="6" customHeight="1">
      <c r="C10" s="56"/>
      <c r="D10" s="56"/>
      <c r="E10" s="56"/>
      <c r="F10" s="56"/>
    </row>
    <row r="11" spans="2:8" ht="15">
      <c r="B11" s="153" t="s">
        <v>144</v>
      </c>
      <c r="C11" s="36"/>
      <c r="D11" s="64"/>
      <c r="E11" s="2"/>
      <c r="F11" s="2"/>
      <c r="G11" s="2"/>
      <c r="H11" s="51"/>
    </row>
    <row r="12" spans="5:8" ht="12.75">
      <c r="E12" s="51"/>
      <c r="F12" s="51"/>
      <c r="H12" s="56"/>
    </row>
    <row r="13" spans="4:8" ht="12.75">
      <c r="D13" s="54"/>
      <c r="E13" s="55"/>
      <c r="F13" s="55"/>
      <c r="H13" s="56"/>
    </row>
    <row r="14" spans="4:8" ht="12.75">
      <c r="D14" s="51"/>
      <c r="E14" s="56"/>
      <c r="F14" s="56"/>
      <c r="H14" s="56"/>
    </row>
    <row r="15" spans="4:8" ht="12.75">
      <c r="D15" s="57"/>
      <c r="E15" s="57"/>
      <c r="F15" s="58"/>
      <c r="H15" s="56"/>
    </row>
    <row r="16" spans="4:8" ht="12.75">
      <c r="D16" s="57"/>
      <c r="E16" s="59"/>
      <c r="F16" s="56"/>
      <c r="H16" s="56"/>
    </row>
    <row r="17" spans="4:8" ht="12.75">
      <c r="D17" s="60"/>
      <c r="E17" s="59"/>
      <c r="F17" s="58"/>
      <c r="H17" s="56"/>
    </row>
    <row r="18" spans="4:8" ht="12.75">
      <c r="D18" s="51"/>
      <c r="E18" s="61"/>
      <c r="F18" s="56"/>
      <c r="H18" s="56"/>
    </row>
    <row r="19" spans="4:8" ht="12.75">
      <c r="D19" s="51"/>
      <c r="E19" s="56"/>
      <c r="F19" s="56"/>
      <c r="H19" s="56"/>
    </row>
    <row r="20" spans="4:8" ht="12.75">
      <c r="D20" s="51"/>
      <c r="E20" s="56"/>
      <c r="F20" s="56"/>
      <c r="H20" s="56"/>
    </row>
    <row r="21" spans="4:6" ht="12.75">
      <c r="D21" s="51"/>
      <c r="E21" s="56"/>
      <c r="F21" s="56"/>
    </row>
    <row r="22" spans="3:4" ht="12.75">
      <c r="C22" s="51"/>
      <c r="D22" s="51"/>
    </row>
    <row r="23" spans="3:4" ht="12.75">
      <c r="C23" s="51"/>
      <c r="D23" s="51"/>
    </row>
    <row r="24" spans="3:4" ht="12.75">
      <c r="C24" s="51"/>
      <c r="D24" s="51"/>
    </row>
    <row r="25" spans="3:4" ht="12.75">
      <c r="C25" s="51"/>
      <c r="D25" s="51"/>
    </row>
  </sheetData>
  <sheetProtection/>
  <printOptions horizontalCentered="1" verticalCentered="1"/>
  <pageMargins left="0.75" right="0.75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Q2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3" customWidth="1"/>
    <col min="2" max="2" width="41.28125" style="3" customWidth="1"/>
    <col min="3" max="3" width="19.57421875" style="3" customWidth="1"/>
    <col min="4" max="4" width="17.7109375" style="3" hidden="1" customWidth="1"/>
    <col min="5" max="5" width="12.28125" style="3" customWidth="1"/>
    <col min="6" max="6" width="12.28125" style="3" hidden="1" customWidth="1"/>
    <col min="7" max="7" width="2.00390625" style="3" customWidth="1"/>
    <col min="8" max="8" width="5.00390625" style="3" customWidth="1"/>
    <col min="9" max="16384" width="11.421875" style="3" customWidth="1"/>
  </cols>
  <sheetData>
    <row r="3" spans="2:6" ht="14.25">
      <c r="B3" s="451" t="s">
        <v>113</v>
      </c>
      <c r="C3" s="451"/>
      <c r="D3" s="451"/>
      <c r="E3" s="451"/>
      <c r="F3" s="451"/>
    </row>
    <row r="4" spans="2:6" s="69" customFormat="1" ht="17.25" customHeight="1">
      <c r="B4" s="452" t="s">
        <v>114</v>
      </c>
      <c r="C4" s="452"/>
      <c r="D4" s="452"/>
      <c r="E4" s="452"/>
      <c r="F4" s="452"/>
    </row>
    <row r="5" spans="3:6" s="71" customFormat="1" ht="15.75" customHeight="1">
      <c r="C5" s="72"/>
      <c r="D5" s="72"/>
      <c r="E5" s="72"/>
      <c r="F5" s="72"/>
    </row>
    <row r="6" spans="2:17" ht="48" customHeight="1">
      <c r="B6" s="454" t="s">
        <v>65</v>
      </c>
      <c r="C6" s="453" t="s">
        <v>140</v>
      </c>
      <c r="D6" s="453"/>
      <c r="E6" s="453" t="s">
        <v>115</v>
      </c>
      <c r="F6" s="453"/>
      <c r="K6"/>
      <c r="L6"/>
      <c r="M6"/>
      <c r="N6"/>
      <c r="O6"/>
      <c r="P6"/>
      <c r="Q6"/>
    </row>
    <row r="7" spans="2:17" ht="21.75" customHeight="1">
      <c r="B7" s="454"/>
      <c r="C7" s="192">
        <v>42430</v>
      </c>
      <c r="D7" s="192">
        <v>42064</v>
      </c>
      <c r="E7" s="192">
        <v>42430</v>
      </c>
      <c r="F7" s="192">
        <v>42064</v>
      </c>
      <c r="J7"/>
      <c r="K7"/>
      <c r="L7"/>
      <c r="M7"/>
      <c r="N7"/>
      <c r="O7"/>
      <c r="P7"/>
      <c r="Q7"/>
    </row>
    <row r="8" spans="2:17" ht="6" customHeight="1">
      <c r="B8" s="149"/>
      <c r="C8" s="149"/>
      <c r="D8" s="149"/>
      <c r="E8" s="149"/>
      <c r="F8" s="149"/>
      <c r="J8"/>
      <c r="K8"/>
      <c r="L8"/>
      <c r="M8"/>
      <c r="N8"/>
      <c r="O8"/>
      <c r="P8"/>
      <c r="Q8"/>
    </row>
    <row r="9" spans="2:17" ht="13.5" thickBot="1">
      <c r="B9" s="200" t="s">
        <v>193</v>
      </c>
      <c r="C9" s="227">
        <v>1470</v>
      </c>
      <c r="D9" s="227">
        <v>132925</v>
      </c>
      <c r="E9" s="227">
        <v>10748</v>
      </c>
      <c r="F9" s="227">
        <v>0</v>
      </c>
      <c r="J9"/>
      <c r="K9"/>
      <c r="L9"/>
      <c r="M9"/>
      <c r="N9"/>
      <c r="O9"/>
      <c r="P9"/>
      <c r="Q9"/>
    </row>
    <row r="10" spans="2:17" ht="13.5" thickBot="1">
      <c r="B10" s="200" t="s">
        <v>20</v>
      </c>
      <c r="C10" s="227">
        <v>914</v>
      </c>
      <c r="D10" s="227">
        <v>0</v>
      </c>
      <c r="E10" s="227">
        <v>2024</v>
      </c>
      <c r="F10" s="227">
        <v>27728.0557914793</v>
      </c>
      <c r="J10"/>
      <c r="K10"/>
      <c r="L10"/>
      <c r="M10"/>
      <c r="N10"/>
      <c r="O10"/>
      <c r="P10"/>
      <c r="Q10"/>
    </row>
    <row r="11" spans="2:17" ht="13.5" thickBot="1">
      <c r="B11" s="200" t="s">
        <v>194</v>
      </c>
      <c r="C11" s="227">
        <v>0</v>
      </c>
      <c r="D11" s="227">
        <v>4094</v>
      </c>
      <c r="E11" s="227">
        <v>0</v>
      </c>
      <c r="F11" s="227">
        <v>1410</v>
      </c>
      <c r="J11"/>
      <c r="K11"/>
      <c r="L11"/>
      <c r="M11"/>
      <c r="N11"/>
      <c r="O11"/>
      <c r="P11"/>
      <c r="Q11"/>
    </row>
    <row r="12" spans="2:17" ht="13.5" thickBot="1">
      <c r="B12" s="200" t="s">
        <v>195</v>
      </c>
      <c r="C12" s="227">
        <v>0</v>
      </c>
      <c r="D12" s="227">
        <v>10598</v>
      </c>
      <c r="E12" s="227">
        <v>0</v>
      </c>
      <c r="F12" s="227">
        <v>1617</v>
      </c>
      <c r="J12"/>
      <c r="K12"/>
      <c r="L12"/>
      <c r="M12"/>
      <c r="N12"/>
      <c r="O12"/>
      <c r="P12"/>
      <c r="Q12"/>
    </row>
    <row r="13" spans="2:17" ht="13.5" thickBot="1">
      <c r="B13" s="200" t="s">
        <v>21</v>
      </c>
      <c r="C13" s="227">
        <v>0</v>
      </c>
      <c r="D13" s="227">
        <v>388</v>
      </c>
      <c r="E13" s="227">
        <v>78</v>
      </c>
      <c r="F13" s="227">
        <v>3163</v>
      </c>
      <c r="J13"/>
      <c r="K13"/>
      <c r="L13"/>
      <c r="M13"/>
      <c r="N13"/>
      <c r="O13"/>
      <c r="P13"/>
      <c r="Q13"/>
    </row>
    <row r="14" spans="2:17" ht="6" customHeight="1">
      <c r="B14" s="158"/>
      <c r="C14" s="159"/>
      <c r="D14" s="159"/>
      <c r="E14" s="159"/>
      <c r="F14" s="159"/>
      <c r="J14"/>
      <c r="K14"/>
      <c r="L14"/>
      <c r="M14"/>
      <c r="N14"/>
      <c r="O14"/>
      <c r="P14"/>
      <c r="Q14"/>
    </row>
    <row r="15" spans="2:17" ht="18" customHeight="1">
      <c r="B15" s="228" t="s">
        <v>17</v>
      </c>
      <c r="C15" s="229">
        <v>2384</v>
      </c>
      <c r="D15" s="229">
        <v>148005</v>
      </c>
      <c r="E15" s="229">
        <v>12850</v>
      </c>
      <c r="F15" s="229">
        <v>33918.0557914793</v>
      </c>
      <c r="J15"/>
      <c r="K15"/>
      <c r="L15"/>
      <c r="M15"/>
      <c r="N15"/>
      <c r="O15"/>
      <c r="P15"/>
      <c r="Q15"/>
    </row>
    <row r="16" spans="2:17" ht="9" customHeight="1">
      <c r="B16" s="157"/>
      <c r="C16" s="157"/>
      <c r="D16" s="157"/>
      <c r="E16" s="157"/>
      <c r="F16" s="157"/>
      <c r="J16"/>
      <c r="K16"/>
      <c r="L16"/>
      <c r="M16"/>
      <c r="N16"/>
      <c r="O16"/>
      <c r="P16"/>
      <c r="Q16"/>
    </row>
    <row r="17" spans="2:13" ht="12.75">
      <c r="B17" s="157" t="s">
        <v>326</v>
      </c>
      <c r="C17" s="149"/>
      <c r="D17" s="149"/>
      <c r="E17" s="149"/>
      <c r="F17" s="156"/>
      <c r="J17"/>
      <c r="K17"/>
      <c r="L17"/>
      <c r="M17"/>
    </row>
    <row r="18" spans="2:13" ht="12.75">
      <c r="B18" s="162"/>
      <c r="C18" s="87"/>
      <c r="D18" s="87"/>
      <c r="E18" s="87"/>
      <c r="F18" s="87"/>
      <c r="J18"/>
      <c r="K18"/>
      <c r="L18"/>
      <c r="M18"/>
    </row>
    <row r="19" spans="2:13" ht="12.75">
      <c r="B19" s="91"/>
      <c r="C19" s="87"/>
      <c r="F19" s="87"/>
      <c r="J19"/>
      <c r="K19"/>
      <c r="L19"/>
      <c r="M19"/>
    </row>
    <row r="20" spans="3:6" ht="12.75">
      <c r="C20" s="87"/>
      <c r="D20" s="87"/>
      <c r="E20" s="87"/>
      <c r="F20" s="87"/>
    </row>
    <row r="21" ht="12.75">
      <c r="C21" s="87"/>
    </row>
    <row r="22" spans="3:8" ht="12.75">
      <c r="C22"/>
      <c r="D22"/>
      <c r="F22"/>
      <c r="G22"/>
      <c r="H22"/>
    </row>
    <row r="23" spans="3:8" ht="12.75">
      <c r="C23" s="138"/>
      <c r="D23"/>
      <c r="E23" s="138"/>
      <c r="F23"/>
      <c r="G23"/>
      <c r="H23"/>
    </row>
    <row r="24" spans="3:8" ht="12.75">
      <c r="C24"/>
      <c r="D24"/>
      <c r="E24"/>
      <c r="F24"/>
      <c r="G24"/>
      <c r="H24"/>
    </row>
    <row r="25" spans="3:8" ht="12.75">
      <c r="C25" s="83"/>
      <c r="D25"/>
      <c r="E25"/>
      <c r="F25"/>
      <c r="G25"/>
      <c r="H25"/>
    </row>
  </sheetData>
  <sheetProtection/>
  <mergeCells count="5">
    <mergeCell ref="B3:F3"/>
    <mergeCell ref="B4:F4"/>
    <mergeCell ref="C6:D6"/>
    <mergeCell ref="E6:F6"/>
    <mergeCell ref="B6:B7"/>
  </mergeCells>
  <printOptions horizontalCentered="1" verticalCentered="1"/>
  <pageMargins left="0.23" right="0.21" top="0.81" bottom="1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C5:I35"/>
  <sheetViews>
    <sheetView showGridLines="0" zoomScalePageLayoutView="0" workbookViewId="0" topLeftCell="A1">
      <selection activeCell="F13" sqref="F13"/>
    </sheetView>
  </sheetViews>
  <sheetFormatPr defaultColWidth="11.421875" defaultRowHeight="12.75"/>
  <cols>
    <col min="3" max="3" width="30.00390625" style="0" customWidth="1"/>
    <col min="4" max="5" width="15.8515625" style="0" customWidth="1"/>
    <col min="6" max="6" width="15.421875" style="0" customWidth="1"/>
    <col min="7" max="7" width="15.00390625" style="0" hidden="1" customWidth="1"/>
  </cols>
  <sheetData>
    <row r="5" spans="3:8" ht="15.75">
      <c r="C5" s="456" t="s">
        <v>36</v>
      </c>
      <c r="D5" s="456"/>
      <c r="E5" s="456"/>
      <c r="F5" s="456"/>
      <c r="G5" s="456"/>
      <c r="H5" s="117"/>
    </row>
    <row r="6" spans="3:7" ht="12.75">
      <c r="C6" s="457" t="s">
        <v>55</v>
      </c>
      <c r="D6" s="457"/>
      <c r="E6" s="457"/>
      <c r="F6" s="457"/>
      <c r="G6" s="457"/>
    </row>
    <row r="7" spans="3:6" ht="8.25" customHeight="1" hidden="1">
      <c r="C7" s="455"/>
      <c r="D7" s="455"/>
      <c r="E7" s="455"/>
      <c r="F7" s="455"/>
    </row>
    <row r="9" spans="3:9" ht="45" customHeight="1">
      <c r="C9" s="107" t="s">
        <v>37</v>
      </c>
      <c r="D9" s="107" t="s">
        <v>38</v>
      </c>
      <c r="E9" s="107" t="s">
        <v>39</v>
      </c>
      <c r="F9" s="107" t="s">
        <v>54</v>
      </c>
      <c r="G9" s="107" t="s">
        <v>46</v>
      </c>
      <c r="I9" s="117"/>
    </row>
    <row r="10" spans="3:9" ht="13.5" customHeight="1">
      <c r="C10" s="108"/>
      <c r="D10" s="120" t="s">
        <v>45</v>
      </c>
      <c r="E10" s="120" t="s">
        <v>45</v>
      </c>
      <c r="F10" s="120" t="s">
        <v>18</v>
      </c>
      <c r="G10" s="120" t="s">
        <v>18</v>
      </c>
      <c r="H10" s="110"/>
      <c r="I10" s="110"/>
    </row>
    <row r="11" spans="3:9" ht="12.75">
      <c r="C11" s="111" t="s">
        <v>40</v>
      </c>
      <c r="D11" s="109"/>
      <c r="E11" s="109"/>
      <c r="F11" s="109"/>
      <c r="G11" s="109"/>
      <c r="H11" s="110"/>
      <c r="I11" s="110"/>
    </row>
    <row r="12" spans="3:9" ht="12.75">
      <c r="C12" s="108" t="s">
        <v>26</v>
      </c>
      <c r="D12" s="109">
        <v>115625</v>
      </c>
      <c r="E12" s="109">
        <v>2350118</v>
      </c>
      <c r="F12" s="125">
        <f aca="true" t="shared" si="0" ref="F12:F17">+D12/E12*4</f>
        <v>0.19679862883480745</v>
      </c>
      <c r="G12" s="125">
        <v>0.2620513659830263</v>
      </c>
      <c r="H12" s="110"/>
      <c r="I12" s="110"/>
    </row>
    <row r="13" spans="3:9" ht="12.75">
      <c r="C13" s="108" t="s">
        <v>14</v>
      </c>
      <c r="D13" s="109">
        <v>36395</v>
      </c>
      <c r="E13" s="109">
        <v>1207616</v>
      </c>
      <c r="F13" s="125">
        <f t="shared" si="0"/>
        <v>0.12055156606073454</v>
      </c>
      <c r="G13" s="125">
        <v>0.16653419547020115</v>
      </c>
      <c r="H13" s="110"/>
      <c r="I13" s="110"/>
    </row>
    <row r="14" spans="3:9" ht="12.75">
      <c r="C14" s="108" t="s">
        <v>10</v>
      </c>
      <c r="D14" s="109">
        <v>14999</v>
      </c>
      <c r="E14" s="109">
        <v>142944</v>
      </c>
      <c r="F14" s="125">
        <f t="shared" si="0"/>
        <v>0.4197168121781957</v>
      </c>
      <c r="G14" s="125">
        <v>0.16979656226377887</v>
      </c>
      <c r="H14" s="110"/>
      <c r="I14" s="110"/>
    </row>
    <row r="15" spans="3:9" ht="12.75">
      <c r="C15" s="108" t="s">
        <v>12</v>
      </c>
      <c r="D15" s="109">
        <v>32174</v>
      </c>
      <c r="E15" s="109">
        <v>680395</v>
      </c>
      <c r="F15" s="125">
        <f t="shared" si="0"/>
        <v>0.18914895024213876</v>
      </c>
      <c r="G15" s="125">
        <v>0.16223657853818924</v>
      </c>
      <c r="H15" s="110"/>
      <c r="I15" s="110"/>
    </row>
    <row r="16" spans="3:9" ht="12.75">
      <c r="C16" s="108" t="s">
        <v>41</v>
      </c>
      <c r="D16" s="109">
        <v>32517</v>
      </c>
      <c r="E16" s="109">
        <v>497773</v>
      </c>
      <c r="F16" s="125">
        <f t="shared" si="0"/>
        <v>0.2612998294403272</v>
      </c>
      <c r="G16" s="125">
        <v>0.15617793924285378</v>
      </c>
      <c r="H16" s="110"/>
      <c r="I16" s="110"/>
    </row>
    <row r="17" spans="3:9" ht="12.75">
      <c r="C17" s="112" t="s">
        <v>42</v>
      </c>
      <c r="D17" s="113">
        <f>SUM(D12:D16)</f>
        <v>231710</v>
      </c>
      <c r="E17" s="113">
        <f>SUM(E12:E16)</f>
        <v>4878846</v>
      </c>
      <c r="F17" s="126">
        <f t="shared" si="0"/>
        <v>0.18997115301446285</v>
      </c>
      <c r="G17" s="126">
        <v>0.20207124723379644</v>
      </c>
      <c r="H17" s="110"/>
      <c r="I17" s="110"/>
    </row>
    <row r="18" spans="3:9" s="117" customFormat="1" ht="6.75" customHeight="1">
      <c r="C18" s="114"/>
      <c r="D18" s="115"/>
      <c r="E18" s="115"/>
      <c r="F18" s="127"/>
      <c r="G18" s="127"/>
      <c r="H18" s="116"/>
      <c r="I18" s="116"/>
    </row>
    <row r="19" spans="3:9" s="117" customFormat="1" ht="12.75">
      <c r="C19" s="111" t="s">
        <v>22</v>
      </c>
      <c r="D19" s="109"/>
      <c r="E19" s="109"/>
      <c r="F19" s="120"/>
      <c r="G19" s="120"/>
      <c r="H19" s="116"/>
      <c r="I19" s="116"/>
    </row>
    <row r="20" spans="3:9" ht="12.75">
      <c r="C20" s="108" t="s">
        <v>26</v>
      </c>
      <c r="D20" s="109">
        <v>37244</v>
      </c>
      <c r="E20" s="109">
        <v>562855</v>
      </c>
      <c r="F20" s="125">
        <f aca="true" t="shared" si="1" ref="F20:F25">+D20/E20*4</f>
        <v>0.2646791802506862</v>
      </c>
      <c r="G20" s="125">
        <v>0.30879655748641593</v>
      </c>
      <c r="H20" s="110"/>
      <c r="I20" s="110"/>
    </row>
    <row r="21" spans="3:9" ht="12.75">
      <c r="C21" s="108" t="s">
        <v>14</v>
      </c>
      <c r="D21" s="109">
        <v>37204</v>
      </c>
      <c r="E21" s="109">
        <v>783717</v>
      </c>
      <c r="F21" s="125">
        <f t="shared" si="1"/>
        <v>0.1898848691555753</v>
      </c>
      <c r="G21" s="125">
        <v>0.27295778398474824</v>
      </c>
      <c r="H21" s="110"/>
      <c r="I21" s="116"/>
    </row>
    <row r="22" spans="3:9" ht="12.75">
      <c r="C22" s="108" t="s">
        <v>10</v>
      </c>
      <c r="D22" s="109">
        <v>2518</v>
      </c>
      <c r="E22" s="109">
        <v>310232</v>
      </c>
      <c r="F22" s="125">
        <f t="shared" si="1"/>
        <v>0.0324660254261327</v>
      </c>
      <c r="G22" s="125">
        <v>0.11185438401775805</v>
      </c>
      <c r="H22" s="110"/>
      <c r="I22" s="110"/>
    </row>
    <row r="23" spans="3:9" ht="12.75">
      <c r="C23" s="108" t="s">
        <v>12</v>
      </c>
      <c r="D23" s="109">
        <v>22042</v>
      </c>
      <c r="E23" s="109">
        <v>352571</v>
      </c>
      <c r="F23" s="125">
        <f t="shared" si="1"/>
        <v>0.25007161678073353</v>
      </c>
      <c r="G23" s="125">
        <v>0.2213841453434448</v>
      </c>
      <c r="H23" s="110"/>
      <c r="I23" s="110"/>
    </row>
    <row r="24" spans="3:9" ht="12.75">
      <c r="C24" s="108" t="s">
        <v>52</v>
      </c>
      <c r="D24" s="109">
        <v>106978</v>
      </c>
      <c r="E24" s="109">
        <v>1467208</v>
      </c>
      <c r="F24" s="125">
        <f t="shared" si="1"/>
        <v>0.291650536256618</v>
      </c>
      <c r="G24" s="125">
        <v>0.33533739354956343</v>
      </c>
      <c r="H24" s="110"/>
      <c r="I24" s="110"/>
    </row>
    <row r="25" spans="3:9" ht="16.5" customHeight="1">
      <c r="C25" s="112" t="s">
        <v>43</v>
      </c>
      <c r="D25" s="113">
        <f>SUM(D20:D24)</f>
        <v>205986</v>
      </c>
      <c r="E25" s="113">
        <f>SUM(E20:E24)</f>
        <v>3476583</v>
      </c>
      <c r="F25" s="126">
        <f t="shared" si="1"/>
        <v>0.23699822498125314</v>
      </c>
      <c r="G25" s="126">
        <v>0.269091585879481</v>
      </c>
      <c r="H25" s="110"/>
      <c r="I25" s="110"/>
    </row>
    <row r="26" spans="3:9" ht="6.75" customHeight="1">
      <c r="C26" s="111"/>
      <c r="D26" s="118"/>
      <c r="E26" s="118"/>
      <c r="F26" s="128"/>
      <c r="G26" s="128"/>
      <c r="H26" s="110"/>
      <c r="I26" s="110"/>
    </row>
    <row r="27" spans="3:9" ht="12.75" hidden="1">
      <c r="C27" s="112" t="s">
        <v>50</v>
      </c>
      <c r="D27" s="113">
        <v>-3335</v>
      </c>
      <c r="E27" s="113">
        <v>-4825</v>
      </c>
      <c r="F27" s="126">
        <f>+D27/E27</f>
        <v>0.6911917098445596</v>
      </c>
      <c r="G27" s="126">
        <v>0.10359265433905596</v>
      </c>
      <c r="H27" s="110"/>
      <c r="I27" s="110"/>
    </row>
    <row r="28" spans="3:9" ht="12" customHeight="1" hidden="1">
      <c r="C28" s="108"/>
      <c r="D28" s="109"/>
      <c r="E28" s="109"/>
      <c r="F28" s="125"/>
      <c r="G28" s="125"/>
      <c r="H28" s="110"/>
      <c r="I28" s="110"/>
    </row>
    <row r="29" spans="3:9" ht="14.25" customHeight="1">
      <c r="C29" s="107" t="s">
        <v>44</v>
      </c>
      <c r="D29" s="119">
        <f>+D17+D25+D27</f>
        <v>434361</v>
      </c>
      <c r="E29" s="119">
        <f>+E17+E25+E27</f>
        <v>8350604</v>
      </c>
      <c r="F29" s="129">
        <f>+D29/E29*4</f>
        <v>0.20806207550974756</v>
      </c>
      <c r="G29" s="129">
        <v>0.2277174154412694</v>
      </c>
      <c r="H29" s="110"/>
      <c r="I29" s="110"/>
    </row>
    <row r="30" spans="4:9" ht="17.25" customHeight="1">
      <c r="D30" s="110"/>
      <c r="E30" s="110"/>
      <c r="F30" s="110"/>
      <c r="G30" s="110"/>
      <c r="H30" s="110"/>
      <c r="I30" s="110"/>
    </row>
    <row r="31" spans="3:9" ht="12.75">
      <c r="C31" s="136" t="s">
        <v>53</v>
      </c>
      <c r="D31" s="110"/>
      <c r="E31" s="110"/>
      <c r="F31" s="110"/>
      <c r="G31" s="110"/>
      <c r="H31" s="110"/>
      <c r="I31" s="110"/>
    </row>
    <row r="32" spans="4:9" ht="12.75">
      <c r="D32" s="110"/>
      <c r="E32" s="110"/>
      <c r="F32" s="110"/>
      <c r="G32" s="110"/>
      <c r="H32" s="110"/>
      <c r="I32" s="110"/>
    </row>
    <row r="34" ht="12.75">
      <c r="D34" s="110"/>
    </row>
    <row r="35" ht="12.75">
      <c r="E35" s="83"/>
    </row>
  </sheetData>
  <sheetProtection/>
  <mergeCells count="3">
    <mergeCell ref="C7:F7"/>
    <mergeCell ref="C5:G5"/>
    <mergeCell ref="C6:G6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1"/>
  <sheetViews>
    <sheetView showGridLines="0" zoomScalePageLayoutView="0" workbookViewId="0" topLeftCell="A1">
      <selection activeCell="D5" sqref="D5"/>
    </sheetView>
  </sheetViews>
  <sheetFormatPr defaultColWidth="4.00390625" defaultRowHeight="12.75"/>
  <cols>
    <col min="1" max="1" width="3.421875" style="23" customWidth="1"/>
    <col min="2" max="2" width="22.57421875" style="23" customWidth="1"/>
    <col min="3" max="3" width="14.421875" style="23" customWidth="1"/>
    <col min="4" max="7" width="12.00390625" style="23" customWidth="1"/>
    <col min="8" max="8" width="1.28515625" style="23" customWidth="1"/>
    <col min="9" max="9" width="1.1484375" style="23" customWidth="1"/>
    <col min="10" max="16384" width="4.00390625" style="23" customWidth="1"/>
  </cols>
  <sheetData>
    <row r="3" spans="2:13" s="1" customFormat="1" ht="14.25">
      <c r="B3" s="66"/>
      <c r="C3" s="65" t="s">
        <v>0</v>
      </c>
      <c r="D3" s="464" t="s">
        <v>1</v>
      </c>
      <c r="E3" s="460"/>
      <c r="F3" s="460" t="s">
        <v>2</v>
      </c>
      <c r="G3" s="461"/>
      <c r="H3" s="2"/>
      <c r="I3" s="2"/>
      <c r="J3" s="2"/>
      <c r="L3" s="3"/>
      <c r="M3" s="3"/>
    </row>
    <row r="4" spans="2:13" s="1" customFormat="1" ht="14.25">
      <c r="B4" s="79" t="s">
        <v>3</v>
      </c>
      <c r="C4" s="80" t="s">
        <v>4</v>
      </c>
      <c r="D4" s="465" t="s">
        <v>5</v>
      </c>
      <c r="E4" s="462"/>
      <c r="F4" s="462" t="s">
        <v>6</v>
      </c>
      <c r="G4" s="463"/>
      <c r="H4" s="2"/>
      <c r="I4" s="2"/>
      <c r="J4" s="2"/>
      <c r="L4" s="3"/>
      <c r="M4" s="3"/>
    </row>
    <row r="5" spans="2:13" s="1" customFormat="1" ht="14.25">
      <c r="B5" s="81"/>
      <c r="C5" s="82" t="s">
        <v>7</v>
      </c>
      <c r="D5" s="78" t="e">
        <f>+#REF!</f>
        <v>#REF!</v>
      </c>
      <c r="E5" s="4">
        <f>+'Depreciación y Act Fijo'!D7</f>
        <v>42064</v>
      </c>
      <c r="F5" s="5" t="e">
        <f>+D5</f>
        <v>#REF!</v>
      </c>
      <c r="G5" s="6">
        <f>+E5</f>
        <v>42064</v>
      </c>
      <c r="H5" s="2"/>
      <c r="I5" s="2"/>
      <c r="J5" s="2"/>
      <c r="L5" s="3"/>
      <c r="M5" s="3"/>
    </row>
    <row r="6" spans="2:13" s="1" customFormat="1" ht="6" customHeight="1">
      <c r="B6" s="7"/>
      <c r="C6" s="7"/>
      <c r="D6" s="7"/>
      <c r="E6" s="7"/>
      <c r="F6" s="7"/>
      <c r="G6" s="7"/>
      <c r="H6" s="7"/>
      <c r="I6" s="7"/>
      <c r="J6" s="2"/>
      <c r="L6" s="3"/>
      <c r="M6" s="3"/>
    </row>
    <row r="7" spans="2:15" s="8" customFormat="1" ht="18" customHeight="1">
      <c r="B7" s="9" t="s">
        <v>8</v>
      </c>
      <c r="C7" s="10" t="s">
        <v>9</v>
      </c>
      <c r="D7" s="11">
        <v>18461</v>
      </c>
      <c r="E7" s="12">
        <v>20730.5</v>
      </c>
      <c r="F7" s="13">
        <v>0.403</v>
      </c>
      <c r="G7" s="14">
        <v>0.437</v>
      </c>
      <c r="H7" s="2"/>
      <c r="I7" s="15"/>
      <c r="J7" s="15"/>
      <c r="K7" s="15"/>
      <c r="L7" s="3"/>
      <c r="M7" s="3"/>
      <c r="N7" s="16"/>
      <c r="O7" s="16"/>
    </row>
    <row r="8" spans="2:15" s="8" customFormat="1" ht="18" customHeight="1">
      <c r="B8" s="17" t="s">
        <v>10</v>
      </c>
      <c r="C8" s="10" t="s">
        <v>11</v>
      </c>
      <c r="D8" s="11">
        <v>11603.3</v>
      </c>
      <c r="E8" s="18">
        <v>12578.8</v>
      </c>
      <c r="F8" s="13">
        <v>0.14</v>
      </c>
      <c r="G8" s="19">
        <v>0.143</v>
      </c>
      <c r="H8" s="2"/>
      <c r="I8" s="15"/>
      <c r="J8" s="15"/>
      <c r="L8" s="3"/>
      <c r="M8" s="3"/>
      <c r="N8" s="16"/>
      <c r="O8" s="16"/>
    </row>
    <row r="9" spans="2:15" s="8" customFormat="1" ht="18" customHeight="1">
      <c r="B9" s="17" t="s">
        <v>12</v>
      </c>
      <c r="C9" s="10" t="s">
        <v>13</v>
      </c>
      <c r="D9" s="11">
        <v>4327.6</v>
      </c>
      <c r="E9" s="18">
        <v>4599.9</v>
      </c>
      <c r="F9" s="13">
        <v>0.233</v>
      </c>
      <c r="G9" s="19">
        <v>0.236</v>
      </c>
      <c r="H9" s="2"/>
      <c r="I9" s="15"/>
      <c r="J9" s="15"/>
      <c r="L9" s="3"/>
      <c r="M9" s="3"/>
      <c r="N9" s="16"/>
      <c r="O9" s="16"/>
    </row>
    <row r="10" spans="2:15" s="8" customFormat="1" ht="18" customHeight="1">
      <c r="B10" s="17" t="s">
        <v>14</v>
      </c>
      <c r="C10" s="10" t="s">
        <v>11</v>
      </c>
      <c r="D10" s="11">
        <f>2533.7+12614.1</f>
        <v>15147.8</v>
      </c>
      <c r="E10" s="18">
        <f>2737.2+12358.2-18</f>
        <v>15077.400000000001</v>
      </c>
      <c r="F10" s="13">
        <v>0.233</v>
      </c>
      <c r="G10" s="19">
        <f>0.04+17.9%</f>
        <v>0.219</v>
      </c>
      <c r="H10" s="2"/>
      <c r="I10" s="15"/>
      <c r="J10" s="15"/>
      <c r="L10" s="3"/>
      <c r="M10" s="3"/>
      <c r="N10" s="16"/>
      <c r="O10" s="16"/>
    </row>
    <row r="11" spans="2:15" s="8" customFormat="1" ht="18" customHeight="1">
      <c r="B11" s="17" t="s">
        <v>32</v>
      </c>
      <c r="C11" s="10" t="s">
        <v>13</v>
      </c>
      <c r="D11" s="11">
        <v>3902</v>
      </c>
      <c r="E11" s="20">
        <f>4545+1467</f>
        <v>6012</v>
      </c>
      <c r="F11" s="13">
        <v>0.012</v>
      </c>
      <c r="G11" s="21">
        <v>0.014</v>
      </c>
      <c r="H11" s="2"/>
      <c r="I11" s="15"/>
      <c r="J11" s="15"/>
      <c r="L11" s="3"/>
      <c r="M11" s="3"/>
      <c r="N11" s="16"/>
      <c r="O11" s="16"/>
    </row>
    <row r="12" spans="1:15" s="8" customFormat="1" ht="6" customHeight="1">
      <c r="A12"/>
      <c r="B12"/>
      <c r="C12"/>
      <c r="D12"/>
      <c r="E12"/>
      <c r="F12"/>
      <c r="G12"/>
      <c r="H12"/>
      <c r="I12"/>
      <c r="J12"/>
      <c r="L12" s="3"/>
      <c r="M12" s="3"/>
      <c r="N12" s="16"/>
      <c r="O12" s="16"/>
    </row>
    <row r="13" spans="2:13" s="8" customFormat="1" ht="20.25" customHeight="1">
      <c r="B13" s="458" t="s">
        <v>15</v>
      </c>
      <c r="C13" s="459"/>
      <c r="D13" s="74">
        <f>SUM(D7:D11)</f>
        <v>53441.7</v>
      </c>
      <c r="E13" s="22">
        <f>SUM(E7:E11)</f>
        <v>58998.600000000006</v>
      </c>
      <c r="F13"/>
      <c r="G13"/>
      <c r="H13" s="2"/>
      <c r="I13" s="15"/>
      <c r="J13" s="15"/>
      <c r="L13" s="3"/>
      <c r="M13" s="3"/>
    </row>
    <row r="14" spans="2:10" ht="6" customHeight="1">
      <c r="B14" s="24"/>
      <c r="C14" s="24"/>
      <c r="D14" s="24"/>
      <c r="E14" s="24"/>
      <c r="F14" s="24"/>
      <c r="G14" s="24"/>
      <c r="H14" s="2"/>
      <c r="I14" s="2"/>
      <c r="J14" s="2"/>
    </row>
    <row r="15" spans="2:5" ht="15.75" customHeight="1">
      <c r="B15" s="23" t="s">
        <v>33</v>
      </c>
      <c r="C15" s="29"/>
      <c r="D15" s="30"/>
      <c r="E15" s="30"/>
    </row>
    <row r="16" spans="3:5" ht="12.75">
      <c r="C16" s="29"/>
      <c r="D16" s="30"/>
      <c r="E16" s="30"/>
    </row>
    <row r="17" spans="2:10" ht="10.5" customHeight="1">
      <c r="B17" s="24"/>
      <c r="C17" s="24"/>
      <c r="D17" s="24"/>
      <c r="E17" s="24"/>
      <c r="F17" s="24"/>
      <c r="G17" s="24"/>
      <c r="H17" s="2"/>
      <c r="I17" s="2"/>
      <c r="J17" s="2"/>
    </row>
    <row r="18" spans="1:10" ht="23.25" customHeight="1">
      <c r="A18" s="25"/>
      <c r="D18" s="85">
        <f>+E13-D13</f>
        <v>5556.900000000009</v>
      </c>
      <c r="E18" s="86">
        <f>+D18/D13</f>
        <v>0.10398059941955456</v>
      </c>
      <c r="F18" s="27"/>
      <c r="G18" s="27"/>
      <c r="H18" s="2"/>
      <c r="I18" s="2"/>
      <c r="J18" s="2"/>
    </row>
    <row r="19" spans="2:10" ht="14.25">
      <c r="B19" s="28"/>
      <c r="D19" s="26"/>
      <c r="E19" s="26"/>
      <c r="H19" s="2"/>
      <c r="I19" s="2"/>
      <c r="J19" s="2"/>
    </row>
    <row r="20" spans="3:10" ht="14.25">
      <c r="C20" s="29"/>
      <c r="D20" s="29"/>
      <c r="E20" s="30"/>
      <c r="H20" s="2"/>
      <c r="I20" s="2"/>
      <c r="J20" s="2"/>
    </row>
    <row r="21" spans="3:5" ht="12.75">
      <c r="C21" s="29"/>
      <c r="D21" s="30"/>
      <c r="E21" s="30"/>
    </row>
    <row r="22" spans="3:5" ht="12.75">
      <c r="C22" s="29"/>
      <c r="D22" s="30"/>
      <c r="E22" s="30"/>
    </row>
    <row r="23" spans="3:5" ht="12.75">
      <c r="C23" s="29"/>
      <c r="D23" s="30"/>
      <c r="E23" s="30"/>
    </row>
    <row r="24" spans="3:5" ht="12.75">
      <c r="C24" s="29"/>
      <c r="D24" s="30"/>
      <c r="E24" s="30"/>
    </row>
    <row r="25" spans="3:5" ht="12.75">
      <c r="C25" s="29"/>
      <c r="D25" s="30"/>
      <c r="E25" s="30"/>
    </row>
    <row r="26" spans="3:5" ht="12.75">
      <c r="C26" s="29"/>
      <c r="D26" s="30"/>
      <c r="E26" s="30"/>
    </row>
    <row r="27" spans="3:7" ht="12.75">
      <c r="C27" s="29"/>
      <c r="D27" s="30"/>
      <c r="E27" s="30"/>
      <c r="F27" s="31"/>
      <c r="G27" s="31"/>
    </row>
    <row r="28" spans="3:7" ht="12.75">
      <c r="C28" s="29"/>
      <c r="D28" s="30"/>
      <c r="E28" s="30"/>
      <c r="F28" s="30"/>
      <c r="G28" s="29"/>
    </row>
    <row r="29" spans="3:7" ht="12.75">
      <c r="C29" s="29"/>
      <c r="D29" s="29"/>
      <c r="E29" s="30"/>
      <c r="F29" s="30"/>
      <c r="G29" s="29"/>
    </row>
    <row r="30" spans="3:7" ht="10.5">
      <c r="C30" s="29"/>
      <c r="D30" s="32"/>
      <c r="E30" s="32"/>
      <c r="F30" s="29"/>
      <c r="G30" s="29"/>
    </row>
    <row r="31" spans="3:7" ht="10.5">
      <c r="C31" s="29"/>
      <c r="D31" s="29"/>
      <c r="E31" s="29"/>
      <c r="F31" s="29"/>
      <c r="G31" s="29"/>
    </row>
  </sheetData>
  <sheetProtection/>
  <mergeCells count="5">
    <mergeCell ref="B13:C13"/>
    <mergeCell ref="F3:G3"/>
    <mergeCell ref="F4:G4"/>
    <mergeCell ref="D3:E3"/>
    <mergeCell ref="D4:E4"/>
  </mergeCells>
  <printOptions horizontalCentered="1" verticalCentered="1"/>
  <pageMargins left="0.75" right="0.75" top="1" bottom="1" header="0" footer="0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4:F27"/>
  <sheetViews>
    <sheetView zoomScalePageLayoutView="0" workbookViewId="0" topLeftCell="A4">
      <selection activeCell="E25" sqref="E25"/>
    </sheetView>
  </sheetViews>
  <sheetFormatPr defaultColWidth="11.421875" defaultRowHeight="12.75"/>
  <cols>
    <col min="1" max="2" width="11.421875" style="95" customWidth="1"/>
    <col min="3" max="3" width="33.00390625" style="95" customWidth="1"/>
    <col min="4" max="6" width="16.28125" style="95" customWidth="1"/>
    <col min="7" max="16384" width="11.421875" style="95" customWidth="1"/>
  </cols>
  <sheetData>
    <row r="4" spans="3:6" ht="15">
      <c r="C4" s="466" t="s">
        <v>47</v>
      </c>
      <c r="D4" s="466"/>
      <c r="E4" s="466"/>
      <c r="F4" s="466"/>
    </row>
    <row r="5" spans="3:5" ht="12.75">
      <c r="C5" s="96"/>
      <c r="D5" s="96"/>
      <c r="E5" s="96"/>
    </row>
    <row r="6" spans="3:6" ht="25.5" customHeight="1">
      <c r="C6" s="77" t="s">
        <v>35</v>
      </c>
      <c r="D6" s="88">
        <f>+Liabilities!C3</f>
        <v>42430</v>
      </c>
      <c r="E6" s="39" t="str">
        <f>+Liabilities!D3</f>
        <v>Dec-15</v>
      </c>
      <c r="F6" s="39" t="s">
        <v>29</v>
      </c>
    </row>
    <row r="7" spans="3:6" ht="6.75" customHeight="1">
      <c r="C7" s="97"/>
      <c r="D7" s="98"/>
      <c r="E7" s="98"/>
      <c r="F7" s="98"/>
    </row>
    <row r="8" spans="3:6" ht="14.25">
      <c r="C8" s="99" t="s">
        <v>30</v>
      </c>
      <c r="D8" s="103">
        <v>-224930</v>
      </c>
      <c r="E8" s="104">
        <v>-352977</v>
      </c>
      <c r="F8" s="104">
        <f>+E8-D8</f>
        <v>-128047</v>
      </c>
    </row>
    <row r="9" spans="3:6" ht="14.25">
      <c r="C9" s="99" t="s">
        <v>31</v>
      </c>
      <c r="D9" s="103">
        <v>-50747</v>
      </c>
      <c r="E9" s="104">
        <v>-97997</v>
      </c>
      <c r="F9" s="104">
        <f>+E9-D9</f>
        <v>-47250</v>
      </c>
    </row>
    <row r="10" spans="3:6" ht="6" customHeight="1">
      <c r="C10" s="100"/>
      <c r="D10" s="101"/>
      <c r="E10" s="101"/>
      <c r="F10" s="101"/>
    </row>
    <row r="11" spans="3:6" ht="15.75" customHeight="1">
      <c r="C11" s="102" t="s">
        <v>17</v>
      </c>
      <c r="D11" s="105">
        <f>SUM(D8:D10)</f>
        <v>-275677</v>
      </c>
      <c r="E11" s="106">
        <f>SUM(E8:E9)</f>
        <v>-450974</v>
      </c>
      <c r="F11" s="106">
        <f>SUM(F8:F9)</f>
        <v>-175297</v>
      </c>
    </row>
    <row r="13" spans="4:5" ht="12.75">
      <c r="D13" s="130" t="e">
        <f>+D11-#REF!</f>
        <v>#REF!</v>
      </c>
      <c r="E13" s="130" t="e">
        <f>+E11-#REF!</f>
        <v>#REF!</v>
      </c>
    </row>
    <row r="26" spans="3:4" ht="12.75">
      <c r="C26" s="95">
        <v>213074908</v>
      </c>
      <c r="D26" s="95">
        <v>151017830</v>
      </c>
    </row>
    <row r="27" spans="3:4" ht="12.75">
      <c r="C27" s="95">
        <v>60101797</v>
      </c>
      <c r="D27" s="95">
        <v>44687778</v>
      </c>
    </row>
  </sheetData>
  <sheetProtection/>
  <mergeCells count="1">
    <mergeCell ref="C4:F4"/>
  </mergeCells>
  <printOptions horizontalCentered="1" verticalCentered="1"/>
  <pageMargins left="0.2" right="0.2" top="0.3" bottom="0.35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D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7.57421875" style="0" customWidth="1"/>
    <col min="2" max="2" width="19.8515625" style="0" customWidth="1"/>
  </cols>
  <sheetData>
    <row r="3" spans="2:4" ht="12.75">
      <c r="B3" s="454" t="s">
        <v>296</v>
      </c>
      <c r="C3" s="436" t="s">
        <v>178</v>
      </c>
      <c r="D3" s="436"/>
    </row>
    <row r="4" spans="2:4" ht="12.75">
      <c r="B4" s="454"/>
      <c r="C4" s="436"/>
      <c r="D4" s="436"/>
    </row>
    <row r="5" spans="2:4" ht="12.75">
      <c r="B5" s="454"/>
      <c r="C5" s="356">
        <v>42430</v>
      </c>
      <c r="D5" s="356">
        <v>42064</v>
      </c>
    </row>
    <row r="6" spans="2:4" ht="13.5" thickBot="1">
      <c r="B6" s="200" t="s">
        <v>131</v>
      </c>
      <c r="C6" s="227">
        <v>1003</v>
      </c>
      <c r="D6" s="227">
        <v>1000.8328344786833</v>
      </c>
    </row>
    <row r="7" spans="2:4" ht="13.5" thickBot="1">
      <c r="B7" s="200" t="s">
        <v>133</v>
      </c>
      <c r="C7" s="227">
        <v>656</v>
      </c>
      <c r="D7" s="227">
        <v>668.7049019569802</v>
      </c>
    </row>
    <row r="8" spans="2:4" ht="13.5" thickBot="1">
      <c r="B8" s="200" t="s">
        <v>132</v>
      </c>
      <c r="C8" s="227">
        <v>1284</v>
      </c>
      <c r="D8" s="227">
        <v>1279.1480508020452</v>
      </c>
    </row>
    <row r="9" spans="2:4" ht="13.5" thickBot="1">
      <c r="B9" s="200" t="s">
        <v>295</v>
      </c>
      <c r="C9" s="227">
        <v>920</v>
      </c>
      <c r="D9" s="227">
        <v>891.9437223113335</v>
      </c>
    </row>
    <row r="10" spans="2:4" ht="12.75">
      <c r="B10" s="229" t="s">
        <v>294</v>
      </c>
      <c r="C10" s="229">
        <v>3863</v>
      </c>
      <c r="D10" s="229">
        <v>3840.6295095490423</v>
      </c>
    </row>
    <row r="11" spans="2:4" ht="23.25">
      <c r="B11" s="403"/>
      <c r="C11" s="404"/>
      <c r="D11" s="404"/>
    </row>
    <row r="12" spans="2:4" ht="12.75">
      <c r="B12" s="454" t="s">
        <v>18</v>
      </c>
      <c r="C12" s="436" t="s">
        <v>178</v>
      </c>
      <c r="D12" s="436"/>
    </row>
    <row r="13" spans="2:4" ht="12.75">
      <c r="B13" s="454"/>
      <c r="C13" s="436"/>
      <c r="D13" s="436"/>
    </row>
    <row r="14" spans="2:4" ht="12.75">
      <c r="B14" s="454"/>
      <c r="C14" s="356">
        <v>42430</v>
      </c>
      <c r="D14" s="356">
        <v>42064</v>
      </c>
    </row>
    <row r="15" spans="2:4" ht="13.5" thickBot="1">
      <c r="B15" s="200" t="s">
        <v>131</v>
      </c>
      <c r="C15" s="405">
        <v>0.25964276469065495</v>
      </c>
      <c r="D15" s="405">
        <v>0.26059083074540007</v>
      </c>
    </row>
    <row r="16" spans="2:4" ht="13.5" thickBot="1">
      <c r="B16" s="200" t="s">
        <v>133</v>
      </c>
      <c r="C16" s="405">
        <v>0.16981620502200362</v>
      </c>
      <c r="D16" s="405">
        <v>0.17411335831648544</v>
      </c>
    </row>
    <row r="17" spans="2:4" ht="13.5" thickBot="1">
      <c r="B17" s="200" t="s">
        <v>132</v>
      </c>
      <c r="C17" s="405">
        <v>0.33238415739062904</v>
      </c>
      <c r="D17" s="405">
        <v>0.3330568719585347</v>
      </c>
    </row>
    <row r="18" spans="2:4" ht="13.5" thickBot="1">
      <c r="B18" s="200" t="s">
        <v>295</v>
      </c>
      <c r="C18" s="405">
        <v>0.2381568728967124</v>
      </c>
      <c r="D18" s="405">
        <v>0.2322389389795798</v>
      </c>
    </row>
    <row r="19" spans="2:4" ht="12.75">
      <c r="B19" s="229" t="s">
        <v>294</v>
      </c>
      <c r="C19" s="406">
        <v>1</v>
      </c>
      <c r="D19" s="406">
        <v>1</v>
      </c>
    </row>
  </sheetData>
  <sheetProtection/>
  <mergeCells count="4">
    <mergeCell ref="B3:B5"/>
    <mergeCell ref="B12:B14"/>
    <mergeCell ref="C3:D4"/>
    <mergeCell ref="C12:D1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65"/>
  <sheetViews>
    <sheetView showGridLines="0" zoomScalePageLayoutView="0" workbookViewId="0" topLeftCell="A1">
      <selection activeCell="A1" sqref="A1"/>
    </sheetView>
  </sheetViews>
  <sheetFormatPr defaultColWidth="3.140625" defaultRowHeight="12.75" zeroHeight="1"/>
  <cols>
    <col min="1" max="1" width="61.00390625" style="133" customWidth="1"/>
    <col min="2" max="2" width="12.7109375" style="133" customWidth="1"/>
    <col min="3" max="3" width="12.7109375" style="133" hidden="1" customWidth="1"/>
    <col min="4" max="4" width="12.7109375" style="133" customWidth="1"/>
    <col min="5" max="6" width="12.7109375" style="133" hidden="1" customWidth="1"/>
    <col min="7" max="8" width="12.7109375" style="133" customWidth="1"/>
    <col min="9" max="9" width="16.140625" style="133" customWidth="1"/>
    <col min="10" max="10" width="15.7109375" style="133" customWidth="1"/>
    <col min="11" max="11" width="15.140625" style="133" customWidth="1"/>
    <col min="12" max="16384" width="3.140625" style="133" customWidth="1"/>
  </cols>
  <sheetData>
    <row r="1" spans="1:11" ht="19.5">
      <c r="A1" s="407"/>
      <c r="B1" s="408"/>
      <c r="C1" s="409"/>
      <c r="D1" s="409"/>
      <c r="E1" s="409"/>
      <c r="F1" s="409"/>
      <c r="G1" s="409"/>
      <c r="H1" s="409"/>
      <c r="I1" s="409"/>
      <c r="J1" s="409"/>
      <c r="K1" s="409"/>
    </row>
    <row r="2" spans="1:12" ht="37.5" customHeight="1">
      <c r="A2" s="428" t="s">
        <v>297</v>
      </c>
      <c r="B2" s="429" t="s">
        <v>298</v>
      </c>
      <c r="C2" s="429" t="s">
        <v>299</v>
      </c>
      <c r="D2" s="429" t="s">
        <v>300</v>
      </c>
      <c r="E2" s="429" t="s">
        <v>301</v>
      </c>
      <c r="F2" s="429" t="s">
        <v>302</v>
      </c>
      <c r="G2" s="429" t="s">
        <v>303</v>
      </c>
      <c r="H2" s="429" t="s">
        <v>304</v>
      </c>
      <c r="I2" s="429" t="s">
        <v>305</v>
      </c>
      <c r="J2" s="429" t="s">
        <v>324</v>
      </c>
      <c r="K2" s="429" t="s">
        <v>306</v>
      </c>
      <c r="L2" s="410"/>
    </row>
    <row r="3" spans="1:12" s="412" customFormat="1" ht="13.5" thickBot="1">
      <c r="A3" s="427" t="s">
        <v>307</v>
      </c>
      <c r="B3" s="425">
        <v>2957.4318658952006</v>
      </c>
      <c r="C3" s="425"/>
      <c r="D3" s="425">
        <v>531.124974453873</v>
      </c>
      <c r="E3" s="425"/>
      <c r="F3" s="425"/>
      <c r="G3" s="430">
        <v>4066.5409244146</v>
      </c>
      <c r="H3" s="425">
        <v>815.457153790525</v>
      </c>
      <c r="I3" s="425">
        <v>269.41289928341405</v>
      </c>
      <c r="J3" s="430">
        <v>506.885969008414</v>
      </c>
      <c r="K3" s="425">
        <v>4573.426893423014</v>
      </c>
      <c r="L3" s="411"/>
    </row>
    <row r="4" spans="1:12" ht="13.5" thickBot="1">
      <c r="A4" s="201" t="s">
        <v>308</v>
      </c>
      <c r="B4" s="227">
        <v>1719.7938830660103</v>
      </c>
      <c r="C4" s="227"/>
      <c r="D4" s="227">
        <v>531.124974453873</v>
      </c>
      <c r="E4" s="227"/>
      <c r="F4" s="227"/>
      <c r="G4" s="431">
        <v>2475.439345191823</v>
      </c>
      <c r="H4" s="227">
        <v>224.52048767193975</v>
      </c>
      <c r="I4" s="227">
        <v>0</v>
      </c>
      <c r="J4" s="431">
        <v>0</v>
      </c>
      <c r="K4" s="227">
        <v>2475.439345191823</v>
      </c>
      <c r="L4" s="413"/>
    </row>
    <row r="5" spans="1:12" ht="13.5" thickBot="1">
      <c r="A5" s="201" t="s">
        <v>309</v>
      </c>
      <c r="B5" s="227">
        <v>1237.6379828291906</v>
      </c>
      <c r="C5" s="227"/>
      <c r="D5" s="227">
        <v>0</v>
      </c>
      <c r="E5" s="227"/>
      <c r="F5" s="227"/>
      <c r="G5" s="431">
        <v>1567.6993024043368</v>
      </c>
      <c r="H5" s="227">
        <v>567.5343893001461</v>
      </c>
      <c r="I5" s="227">
        <v>269.41289928341405</v>
      </c>
      <c r="J5" s="431">
        <v>506.885969008414</v>
      </c>
      <c r="K5" s="227">
        <v>2074.585271412751</v>
      </c>
      <c r="L5" s="413"/>
    </row>
    <row r="6" spans="1:12" ht="13.5" thickBot="1">
      <c r="A6" s="201" t="s">
        <v>310</v>
      </c>
      <c r="B6" s="227">
        <v>0</v>
      </c>
      <c r="C6" s="227"/>
      <c r="D6" s="227">
        <v>0</v>
      </c>
      <c r="E6" s="227"/>
      <c r="F6" s="227"/>
      <c r="G6" s="431">
        <v>23.40227681843917</v>
      </c>
      <c r="H6" s="227">
        <v>23.40227681843917</v>
      </c>
      <c r="I6" s="227">
        <v>0</v>
      </c>
      <c r="J6" s="431">
        <v>0</v>
      </c>
      <c r="K6" s="227">
        <v>23.40227681843917</v>
      </c>
      <c r="L6" s="413"/>
    </row>
    <row r="7" spans="1:12" s="412" customFormat="1" ht="13.5" thickBot="1">
      <c r="A7" s="424" t="s">
        <v>311</v>
      </c>
      <c r="B7" s="425">
        <v>2492.295074252348</v>
      </c>
      <c r="C7" s="425"/>
      <c r="D7" s="425">
        <v>89.14921842760604</v>
      </c>
      <c r="E7" s="425"/>
      <c r="F7" s="425"/>
      <c r="G7" s="430">
        <v>1397.439066340809</v>
      </c>
      <c r="H7" s="425">
        <v>136.89963052092355</v>
      </c>
      <c r="I7" s="425">
        <v>0</v>
      </c>
      <c r="J7" s="430">
        <v>54.379286625000034</v>
      </c>
      <c r="K7" s="425">
        <v>1451.818352965809</v>
      </c>
      <c r="L7" s="414"/>
    </row>
    <row r="8" spans="1:12" ht="13.5" thickBot="1">
      <c r="A8" s="201" t="s">
        <v>312</v>
      </c>
      <c r="B8" s="227">
        <v>1184.0052263391449</v>
      </c>
      <c r="C8" s="227"/>
      <c r="D8" s="227">
        <v>0</v>
      </c>
      <c r="E8" s="227"/>
      <c r="F8" s="227"/>
      <c r="G8" s="431">
        <v>1266.5255702350685</v>
      </c>
      <c r="H8" s="227">
        <v>82.5203438959235</v>
      </c>
      <c r="I8" s="227">
        <v>0</v>
      </c>
      <c r="J8" s="431">
        <v>0</v>
      </c>
      <c r="K8" s="227">
        <v>1266.5255702350685</v>
      </c>
      <c r="L8" s="415"/>
    </row>
    <row r="9" spans="1:12" ht="13.5" thickBot="1">
      <c r="A9" s="201" t="s">
        <v>313</v>
      </c>
      <c r="B9" s="227">
        <v>231.48467735047</v>
      </c>
      <c r="C9" s="227"/>
      <c r="D9" s="227">
        <v>0</v>
      </c>
      <c r="E9" s="227"/>
      <c r="F9" s="227"/>
      <c r="G9" s="431">
        <v>231.48467735047</v>
      </c>
      <c r="H9" s="227">
        <v>54.379286625000034</v>
      </c>
      <c r="I9" s="227">
        <v>0</v>
      </c>
      <c r="J9" s="431">
        <v>54.379286625000034</v>
      </c>
      <c r="K9" s="227">
        <v>285.86396397547</v>
      </c>
      <c r="L9" s="415"/>
    </row>
    <row r="10" spans="1:12" ht="13.5" thickBot="1">
      <c r="A10" s="201" t="s">
        <v>314</v>
      </c>
      <c r="B10" s="227">
        <v>1076.8051705627329</v>
      </c>
      <c r="C10" s="227"/>
      <c r="D10" s="227">
        <v>89.14921842760604</v>
      </c>
      <c r="E10" s="227"/>
      <c r="F10" s="227"/>
      <c r="G10" s="431">
        <v>1165.9543889903389</v>
      </c>
      <c r="H10" s="227">
        <v>0</v>
      </c>
      <c r="I10" s="227">
        <v>0</v>
      </c>
      <c r="J10" s="431">
        <v>0</v>
      </c>
      <c r="K10" s="227">
        <v>1165.9543889903389</v>
      </c>
      <c r="L10" s="415"/>
    </row>
    <row r="11" spans="1:12" s="412" customFormat="1" ht="13.5" thickBot="1">
      <c r="A11" s="201" t="s">
        <v>315</v>
      </c>
      <c r="B11" s="227">
        <v>0</v>
      </c>
      <c r="C11" s="227"/>
      <c r="D11" s="227">
        <v>0</v>
      </c>
      <c r="E11" s="227"/>
      <c r="F11" s="227"/>
      <c r="G11" s="431">
        <v>0</v>
      </c>
      <c r="H11" s="227">
        <v>0</v>
      </c>
      <c r="I11" s="227">
        <v>0</v>
      </c>
      <c r="J11" s="431">
        <v>0</v>
      </c>
      <c r="K11" s="227">
        <v>0</v>
      </c>
      <c r="L11" s="416"/>
    </row>
    <row r="12" spans="1:11" s="412" customFormat="1" ht="13.5" thickBot="1">
      <c r="A12" s="424" t="s">
        <v>316</v>
      </c>
      <c r="B12" s="425">
        <v>5449.336103930966</v>
      </c>
      <c r="C12" s="425"/>
      <c r="D12" s="425">
        <v>620.274192784906</v>
      </c>
      <c r="E12" s="425"/>
      <c r="F12" s="425"/>
      <c r="G12" s="430">
        <v>5463.589154767521</v>
      </c>
      <c r="H12" s="425">
        <v>952.3567843114483</v>
      </c>
      <c r="I12" s="425">
        <v>269.41289928341405</v>
      </c>
      <c r="J12" s="430">
        <v>561.265255633414</v>
      </c>
      <c r="K12" s="425">
        <v>6024.854410400935</v>
      </c>
    </row>
    <row r="13" spans="1:11" ht="13.5" thickBot="1">
      <c r="A13" s="201" t="s">
        <v>317</v>
      </c>
      <c r="B13" s="227">
        <v>4834.9504861773585</v>
      </c>
      <c r="C13" s="227"/>
      <c r="D13" s="227">
        <v>14.986782197837286</v>
      </c>
      <c r="E13" s="227"/>
      <c r="F13" s="227"/>
      <c r="G13" s="431">
        <v>4849.937268375195</v>
      </c>
      <c r="H13" s="227">
        <v>0</v>
      </c>
      <c r="I13" s="227">
        <v>0</v>
      </c>
      <c r="J13" s="431">
        <v>0</v>
      </c>
      <c r="K13" s="227">
        <v>4849.937268375195</v>
      </c>
    </row>
    <row r="14" spans="1:11" ht="13.5" thickBot="1">
      <c r="A14" s="201" t="s">
        <v>318</v>
      </c>
      <c r="B14" s="227">
        <v>531.8652738576841</v>
      </c>
      <c r="C14" s="227"/>
      <c r="D14" s="227">
        <v>67.73907954587273</v>
      </c>
      <c r="E14" s="227"/>
      <c r="F14" s="227"/>
      <c r="G14" s="431">
        <v>599.6043534035568</v>
      </c>
      <c r="H14" s="227">
        <v>250.72940962068967</v>
      </c>
      <c r="I14" s="227">
        <v>31.97003</v>
      </c>
      <c r="J14" s="431">
        <v>282.69943962068965</v>
      </c>
      <c r="K14" s="227">
        <v>882.3037930242465</v>
      </c>
    </row>
    <row r="15" spans="1:11" ht="13.5" thickBot="1">
      <c r="A15" s="201" t="s">
        <v>319</v>
      </c>
      <c r="B15" s="227">
        <v>0</v>
      </c>
      <c r="C15" s="227"/>
      <c r="D15" s="227">
        <v>14.047532988769406</v>
      </c>
      <c r="E15" s="227"/>
      <c r="F15" s="227"/>
      <c r="G15" s="431">
        <v>14.047532988769433</v>
      </c>
      <c r="H15" s="227">
        <v>41.12294672931033</v>
      </c>
      <c r="I15" s="227">
        <v>237.44286928341407</v>
      </c>
      <c r="J15" s="431">
        <v>278.5658160127244</v>
      </c>
      <c r="K15" s="227">
        <v>292.6133490014938</v>
      </c>
    </row>
    <row r="16" spans="1:11" ht="13.5" thickBot="1">
      <c r="A16" s="201" t="s">
        <v>320</v>
      </c>
      <c r="B16" s="227">
        <v>82.52034389592338</v>
      </c>
      <c r="C16" s="227"/>
      <c r="D16" s="227">
        <v>523.5007980524265</v>
      </c>
      <c r="E16" s="227"/>
      <c r="F16" s="227"/>
      <c r="G16" s="431">
        <v>1266.5255699097984</v>
      </c>
      <c r="H16" s="227">
        <v>660.5044279614484</v>
      </c>
      <c r="I16" s="227">
        <v>0</v>
      </c>
      <c r="J16" s="431">
        <v>0</v>
      </c>
      <c r="K16" s="227">
        <v>1266.5255699097984</v>
      </c>
    </row>
    <row r="17" spans="1:11" ht="13.5" thickBot="1">
      <c r="A17" s="424" t="s">
        <v>321</v>
      </c>
      <c r="B17" s="425">
        <v>17186.283951220506</v>
      </c>
      <c r="C17" s="425"/>
      <c r="D17" s="425">
        <v>17186.283951220506</v>
      </c>
      <c r="E17" s="425"/>
      <c r="F17" s="425"/>
      <c r="G17" s="430">
        <v>12854.983951220505</v>
      </c>
      <c r="H17" s="425">
        <v>17186.283951220506</v>
      </c>
      <c r="I17" s="425">
        <v>4331.3</v>
      </c>
      <c r="J17" s="430">
        <v>4331.3</v>
      </c>
      <c r="K17" s="425">
        <v>17186.283951220506</v>
      </c>
    </row>
    <row r="18" spans="1:11" ht="13.5" thickBot="1">
      <c r="A18" s="201" t="s">
        <v>322</v>
      </c>
      <c r="B18" s="426">
        <v>0.3170747160583236</v>
      </c>
      <c r="C18" s="426"/>
      <c r="D18" s="426">
        <v>0.03609123383189863</v>
      </c>
      <c r="E18" s="426"/>
      <c r="F18" s="426"/>
      <c r="G18" s="432">
        <v>0.4250171898696758</v>
      </c>
      <c r="H18" s="426">
        <v>0.05541376990014269</v>
      </c>
      <c r="I18" s="426">
        <v>0.06220139433505276</v>
      </c>
      <c r="J18" s="432">
        <v>0.1295835558916293</v>
      </c>
      <c r="K18" s="426">
        <v>0.35056178680051847</v>
      </c>
    </row>
    <row r="19" spans="1:256" ht="19.5">
      <c r="A19" s="417"/>
      <c r="B19" s="418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418"/>
      <c r="AC19" s="418"/>
      <c r="AD19" s="418"/>
      <c r="AE19" s="418"/>
      <c r="AF19" s="418"/>
      <c r="AG19" s="418"/>
      <c r="AH19" s="418"/>
      <c r="AI19" s="418"/>
      <c r="AJ19" s="418"/>
      <c r="AK19" s="418"/>
      <c r="AL19" s="418"/>
      <c r="AM19" s="418"/>
      <c r="AN19" s="418"/>
      <c r="AO19" s="418"/>
      <c r="AP19" s="418"/>
      <c r="AQ19" s="418"/>
      <c r="AR19" s="418"/>
      <c r="AS19" s="418"/>
      <c r="AT19" s="418"/>
      <c r="AU19" s="418"/>
      <c r="AV19" s="418"/>
      <c r="AW19" s="418"/>
      <c r="AX19" s="418"/>
      <c r="AY19" s="418"/>
      <c r="AZ19" s="418"/>
      <c r="BA19" s="418"/>
      <c r="BB19" s="418"/>
      <c r="BC19" s="418"/>
      <c r="BD19" s="418"/>
      <c r="BE19" s="418"/>
      <c r="BF19" s="418"/>
      <c r="BG19" s="418"/>
      <c r="BH19" s="418"/>
      <c r="BI19" s="418"/>
      <c r="BJ19" s="418"/>
      <c r="BK19" s="418"/>
      <c r="BL19" s="418"/>
      <c r="BM19" s="418"/>
      <c r="BN19" s="418"/>
      <c r="BO19" s="418"/>
      <c r="BP19" s="418"/>
      <c r="BQ19" s="418"/>
      <c r="BR19" s="418"/>
      <c r="BS19" s="418"/>
      <c r="BT19" s="418"/>
      <c r="BU19" s="418"/>
      <c r="BV19" s="418"/>
      <c r="BW19" s="418"/>
      <c r="BX19" s="418"/>
      <c r="BY19" s="418"/>
      <c r="BZ19" s="418"/>
      <c r="CA19" s="418"/>
      <c r="CB19" s="418"/>
      <c r="CC19" s="418"/>
      <c r="CD19" s="418"/>
      <c r="CE19" s="418"/>
      <c r="CF19" s="418"/>
      <c r="CG19" s="418"/>
      <c r="CH19" s="418"/>
      <c r="CI19" s="418"/>
      <c r="CJ19" s="418"/>
      <c r="CK19" s="418"/>
      <c r="CL19" s="418"/>
      <c r="CM19" s="418"/>
      <c r="CN19" s="418"/>
      <c r="CO19" s="418"/>
      <c r="CP19" s="418"/>
      <c r="CQ19" s="418"/>
      <c r="CR19" s="418"/>
      <c r="CS19" s="418"/>
      <c r="CT19" s="418"/>
      <c r="CU19" s="418"/>
      <c r="CV19" s="418"/>
      <c r="CW19" s="418"/>
      <c r="CX19" s="418"/>
      <c r="CY19" s="418"/>
      <c r="CZ19" s="418"/>
      <c r="DA19" s="418"/>
      <c r="DB19" s="418"/>
      <c r="DC19" s="418"/>
      <c r="DD19" s="418"/>
      <c r="DE19" s="418"/>
      <c r="DF19" s="418"/>
      <c r="DG19" s="418"/>
      <c r="DH19" s="418"/>
      <c r="DI19" s="418"/>
      <c r="DJ19" s="418"/>
      <c r="DK19" s="418"/>
      <c r="DL19" s="418"/>
      <c r="DM19" s="418"/>
      <c r="DN19" s="418"/>
      <c r="DO19" s="418"/>
      <c r="DP19" s="418"/>
      <c r="DQ19" s="418"/>
      <c r="DR19" s="418"/>
      <c r="DS19" s="418"/>
      <c r="DT19" s="418"/>
      <c r="DU19" s="418"/>
      <c r="DV19" s="418"/>
      <c r="DW19" s="418"/>
      <c r="DX19" s="418"/>
      <c r="DY19" s="418"/>
      <c r="DZ19" s="418"/>
      <c r="EA19" s="418"/>
      <c r="EB19" s="418"/>
      <c r="EC19" s="418"/>
      <c r="ED19" s="418"/>
      <c r="EE19" s="418"/>
      <c r="EF19" s="418"/>
      <c r="EG19" s="418"/>
      <c r="EH19" s="418"/>
      <c r="EI19" s="418"/>
      <c r="EJ19" s="418"/>
      <c r="EK19" s="418"/>
      <c r="EL19" s="418"/>
      <c r="EM19" s="418"/>
      <c r="EN19" s="418"/>
      <c r="EO19" s="418"/>
      <c r="EP19" s="418"/>
      <c r="EQ19" s="418"/>
      <c r="ER19" s="418"/>
      <c r="ES19" s="418"/>
      <c r="ET19" s="418"/>
      <c r="EU19" s="418"/>
      <c r="EV19" s="418"/>
      <c r="EW19" s="418"/>
      <c r="EX19" s="418"/>
      <c r="EY19" s="418"/>
      <c r="EZ19" s="418"/>
      <c r="FA19" s="418"/>
      <c r="FB19" s="418"/>
      <c r="FC19" s="418"/>
      <c r="FD19" s="418"/>
      <c r="FE19" s="418"/>
      <c r="FF19" s="418"/>
      <c r="FG19" s="418"/>
      <c r="FH19" s="418"/>
      <c r="FI19" s="418"/>
      <c r="FJ19" s="418"/>
      <c r="FK19" s="418"/>
      <c r="FL19" s="418"/>
      <c r="FM19" s="418"/>
      <c r="FN19" s="418"/>
      <c r="FO19" s="418"/>
      <c r="FP19" s="418"/>
      <c r="FQ19" s="418"/>
      <c r="FR19" s="418"/>
      <c r="FS19" s="418"/>
      <c r="FT19" s="418"/>
      <c r="FU19" s="418"/>
      <c r="FV19" s="418"/>
      <c r="FW19" s="418"/>
      <c r="FX19" s="418"/>
      <c r="FY19" s="418"/>
      <c r="FZ19" s="418"/>
      <c r="GA19" s="418"/>
      <c r="GB19" s="418"/>
      <c r="GC19" s="418"/>
      <c r="GD19" s="418"/>
      <c r="GE19" s="418"/>
      <c r="GF19" s="418"/>
      <c r="GG19" s="418"/>
      <c r="GH19" s="418"/>
      <c r="GI19" s="418"/>
      <c r="GJ19" s="418"/>
      <c r="GK19" s="418"/>
      <c r="GL19" s="418"/>
      <c r="GM19" s="418"/>
      <c r="GN19" s="418"/>
      <c r="GO19" s="418"/>
      <c r="GP19" s="418"/>
      <c r="GQ19" s="418"/>
      <c r="GR19" s="418"/>
      <c r="GS19" s="418"/>
      <c r="GT19" s="418"/>
      <c r="GU19" s="418"/>
      <c r="GV19" s="418"/>
      <c r="GW19" s="418"/>
      <c r="GX19" s="418"/>
      <c r="GY19" s="418"/>
      <c r="GZ19" s="418"/>
      <c r="HA19" s="418"/>
      <c r="HB19" s="418"/>
      <c r="HC19" s="418"/>
      <c r="HD19" s="418"/>
      <c r="HE19" s="418"/>
      <c r="HF19" s="418"/>
      <c r="HG19" s="418"/>
      <c r="HH19" s="418"/>
      <c r="HI19" s="418"/>
      <c r="HJ19" s="418"/>
      <c r="HK19" s="418"/>
      <c r="HL19" s="418"/>
      <c r="HM19" s="418"/>
      <c r="HN19" s="418"/>
      <c r="HO19" s="418"/>
      <c r="HP19" s="418"/>
      <c r="HQ19" s="418"/>
      <c r="HR19" s="418"/>
      <c r="HS19" s="418"/>
      <c r="HT19" s="418"/>
      <c r="HU19" s="418"/>
      <c r="HV19" s="418"/>
      <c r="HW19" s="418"/>
      <c r="HX19" s="418"/>
      <c r="HY19" s="418"/>
      <c r="HZ19" s="418"/>
      <c r="IA19" s="418"/>
      <c r="IB19" s="418"/>
      <c r="IC19" s="418"/>
      <c r="ID19" s="418"/>
      <c r="IE19" s="418"/>
      <c r="IF19" s="418"/>
      <c r="IG19" s="418"/>
      <c r="IH19" s="418"/>
      <c r="II19" s="418"/>
      <c r="IJ19" s="418"/>
      <c r="IK19" s="418"/>
      <c r="IL19" s="418"/>
      <c r="IM19" s="418"/>
      <c r="IN19" s="418"/>
      <c r="IO19" s="418"/>
      <c r="IP19" s="418"/>
      <c r="IQ19" s="418"/>
      <c r="IR19" s="418"/>
      <c r="IS19" s="418"/>
      <c r="IT19" s="418"/>
      <c r="IU19" s="418"/>
      <c r="IV19" s="418"/>
    </row>
    <row r="20" spans="1:12" ht="18">
      <c r="A20" s="428" t="s">
        <v>323</v>
      </c>
      <c r="B20" s="429" t="s">
        <v>298</v>
      </c>
      <c r="C20" s="429" t="s">
        <v>299</v>
      </c>
      <c r="D20" s="429" t="s">
        <v>300</v>
      </c>
      <c r="E20" s="429" t="s">
        <v>301</v>
      </c>
      <c r="F20" s="429" t="s">
        <v>302</v>
      </c>
      <c r="G20" s="429" t="s">
        <v>303</v>
      </c>
      <c r="H20" s="429" t="s">
        <v>304</v>
      </c>
      <c r="I20" s="429" t="s">
        <v>305</v>
      </c>
      <c r="J20" s="429" t="s">
        <v>324</v>
      </c>
      <c r="K20" s="429" t="s">
        <v>306</v>
      </c>
      <c r="L20" s="419"/>
    </row>
    <row r="21" spans="1:12" s="412" customFormat="1" ht="13.5" thickBot="1">
      <c r="A21" s="427" t="s">
        <v>307</v>
      </c>
      <c r="B21" s="425">
        <v>2620.2743479889327</v>
      </c>
      <c r="C21" s="425"/>
      <c r="D21" s="425">
        <v>568.2812772268047</v>
      </c>
      <c r="E21" s="425">
        <v>0</v>
      </c>
      <c r="F21" s="425">
        <v>0</v>
      </c>
      <c r="G21" s="430">
        <v>3773.3027693259014</v>
      </c>
      <c r="H21" s="425">
        <v>827.127144110164</v>
      </c>
      <c r="I21" s="425">
        <v>256.68766300409845</v>
      </c>
      <c r="J21" s="430">
        <v>499.06766300409845</v>
      </c>
      <c r="K21" s="425">
        <v>4272.37043233</v>
      </c>
      <c r="L21" s="133"/>
    </row>
    <row r="22" spans="1:12" ht="13.5" thickBot="1">
      <c r="A22" s="201" t="s">
        <v>308</v>
      </c>
      <c r="B22" s="227">
        <v>1562.826618897304</v>
      </c>
      <c r="C22" s="227"/>
      <c r="D22" s="227">
        <v>568.2812772268047</v>
      </c>
      <c r="E22" s="227">
        <v>0</v>
      </c>
      <c r="F22" s="227">
        <v>0</v>
      </c>
      <c r="G22" s="431">
        <v>2325.7201427777713</v>
      </c>
      <c r="H22" s="227">
        <v>194.6122466536627</v>
      </c>
      <c r="I22" s="227">
        <v>0</v>
      </c>
      <c r="J22" s="431">
        <v>0</v>
      </c>
      <c r="K22" s="227">
        <v>2325.7201427777713</v>
      </c>
      <c r="L22" s="420"/>
    </row>
    <row r="23" spans="1:12" ht="13.5" thickBot="1">
      <c r="A23" s="201" t="s">
        <v>309</v>
      </c>
      <c r="B23" s="227">
        <v>1057.4477290916288</v>
      </c>
      <c r="C23" s="227"/>
      <c r="D23" s="227">
        <v>0</v>
      </c>
      <c r="E23" s="227">
        <v>0</v>
      </c>
      <c r="F23" s="227">
        <v>0</v>
      </c>
      <c r="G23" s="431">
        <v>1425.5524646959016</v>
      </c>
      <c r="H23" s="227">
        <v>610.4847356042726</v>
      </c>
      <c r="I23" s="227">
        <v>256.68766300409845</v>
      </c>
      <c r="J23" s="431">
        <v>499.06766300409845</v>
      </c>
      <c r="K23" s="227">
        <v>1924.6201277</v>
      </c>
      <c r="L23" s="420"/>
    </row>
    <row r="24" spans="1:12" ht="13.5" thickBot="1">
      <c r="A24" s="201" t="s">
        <v>310</v>
      </c>
      <c r="B24" s="227">
        <v>0</v>
      </c>
      <c r="C24" s="227"/>
      <c r="D24" s="227">
        <v>0</v>
      </c>
      <c r="E24" s="227">
        <v>0</v>
      </c>
      <c r="F24" s="227">
        <v>0</v>
      </c>
      <c r="G24" s="431">
        <v>22.030161852228613</v>
      </c>
      <c r="H24" s="227">
        <v>22.030161852228613</v>
      </c>
      <c r="I24" s="227">
        <v>0</v>
      </c>
      <c r="J24" s="431">
        <v>0</v>
      </c>
      <c r="K24" s="227">
        <v>22.030161852228613</v>
      </c>
      <c r="L24" s="420"/>
    </row>
    <row r="25" spans="1:12" s="412" customFormat="1" ht="13.5" thickBot="1">
      <c r="A25" s="424" t="s">
        <v>311</v>
      </c>
      <c r="B25" s="425">
        <v>2561.3106681621416</v>
      </c>
      <c r="C25" s="425"/>
      <c r="D25" s="425">
        <v>33.28202463661221</v>
      </c>
      <c r="E25" s="425">
        <v>0</v>
      </c>
      <c r="F25" s="425">
        <v>0</v>
      </c>
      <c r="G25" s="430">
        <v>1387.9371876377045</v>
      </c>
      <c r="H25" s="425">
        <v>165.70175955816416</v>
      </c>
      <c r="I25" s="425">
        <v>0</v>
      </c>
      <c r="J25" s="430">
        <v>56.089793230676094</v>
      </c>
      <c r="K25" s="425">
        <v>1444.0269808683806</v>
      </c>
      <c r="L25" s="420"/>
    </row>
    <row r="26" spans="1:12" ht="13.5" thickBot="1">
      <c r="A26" s="201" t="s">
        <v>312</v>
      </c>
      <c r="B26" s="227">
        <v>1206.6555051610492</v>
      </c>
      <c r="C26" s="227"/>
      <c r="D26" s="227">
        <v>0</v>
      </c>
      <c r="E26" s="227">
        <v>0</v>
      </c>
      <c r="F26" s="227">
        <v>0</v>
      </c>
      <c r="G26" s="431">
        <v>1316.2674714885372</v>
      </c>
      <c r="H26" s="227">
        <v>109.61196632748805</v>
      </c>
      <c r="I26" s="227">
        <v>0</v>
      </c>
      <c r="J26" s="431">
        <v>0</v>
      </c>
      <c r="K26" s="227">
        <v>1316.2674714885372</v>
      </c>
      <c r="L26" s="421"/>
    </row>
    <row r="27" spans="1:12" ht="13.5" thickBot="1">
      <c r="A27" s="201" t="s">
        <v>313</v>
      </c>
      <c r="B27" s="227">
        <v>468.78487472988894</v>
      </c>
      <c r="C27" s="227"/>
      <c r="D27" s="227">
        <v>0</v>
      </c>
      <c r="E27" s="227">
        <v>0</v>
      </c>
      <c r="F27" s="227">
        <v>0</v>
      </c>
      <c r="G27" s="431">
        <v>468.78487472988894</v>
      </c>
      <c r="H27" s="227">
        <v>56.089793230676094</v>
      </c>
      <c r="I27" s="227">
        <v>0</v>
      </c>
      <c r="J27" s="431">
        <v>56.089793230676094</v>
      </c>
      <c r="K27" s="227">
        <v>524.874667960565</v>
      </c>
      <c r="L27" s="421"/>
    </row>
    <row r="28" spans="1:12" ht="13.5" thickBot="1">
      <c r="A28" s="201" t="s">
        <v>314</v>
      </c>
      <c r="B28" s="227">
        <v>885.8702882712035</v>
      </c>
      <c r="C28" s="227"/>
      <c r="D28" s="227">
        <v>33.28202463661221</v>
      </c>
      <c r="E28" s="227">
        <v>0</v>
      </c>
      <c r="F28" s="227">
        <v>0</v>
      </c>
      <c r="G28" s="431">
        <v>919.1523129078157</v>
      </c>
      <c r="H28" s="227">
        <v>0</v>
      </c>
      <c r="I28" s="227">
        <v>0</v>
      </c>
      <c r="J28" s="431">
        <v>0</v>
      </c>
      <c r="K28" s="227">
        <v>919.1523129078157</v>
      </c>
      <c r="L28" s="420"/>
    </row>
    <row r="29" spans="1:12" s="412" customFormat="1" ht="13.5" thickBot="1">
      <c r="A29" s="201" t="s">
        <v>315</v>
      </c>
      <c r="B29" s="227">
        <v>0</v>
      </c>
      <c r="C29" s="227"/>
      <c r="D29" s="227">
        <v>0</v>
      </c>
      <c r="E29" s="227">
        <v>0</v>
      </c>
      <c r="F29" s="227">
        <v>0</v>
      </c>
      <c r="G29" s="431">
        <v>0</v>
      </c>
      <c r="H29" s="227">
        <v>0</v>
      </c>
      <c r="I29" s="227">
        <v>0</v>
      </c>
      <c r="J29" s="431">
        <v>0</v>
      </c>
      <c r="K29" s="227">
        <v>0</v>
      </c>
      <c r="L29" s="420"/>
    </row>
    <row r="30" spans="1:12" s="412" customFormat="1" ht="13.5" thickBot="1">
      <c r="A30" s="424" t="s">
        <v>316</v>
      </c>
      <c r="B30" s="425">
        <v>5181.48550084629</v>
      </c>
      <c r="C30" s="425"/>
      <c r="D30" s="425">
        <v>601.5633018634169</v>
      </c>
      <c r="E30" s="425">
        <v>0</v>
      </c>
      <c r="F30" s="425">
        <v>0</v>
      </c>
      <c r="G30" s="430">
        <v>5160.945345950431</v>
      </c>
      <c r="H30" s="425">
        <v>992.6338075230105</v>
      </c>
      <c r="I30" s="425">
        <v>256.68766300409845</v>
      </c>
      <c r="J30" s="430">
        <v>555.1574562347746</v>
      </c>
      <c r="K30" s="425">
        <v>5716.102802185205</v>
      </c>
      <c r="L30" s="420"/>
    </row>
    <row r="31" spans="1:12" ht="13.5" thickBot="1">
      <c r="A31" s="201" t="s">
        <v>317</v>
      </c>
      <c r="B31" s="227">
        <v>4348.868133592622</v>
      </c>
      <c r="C31" s="227"/>
      <c r="D31" s="227">
        <v>11.404168762245096</v>
      </c>
      <c r="E31" s="227">
        <v>0</v>
      </c>
      <c r="F31" s="227">
        <v>0</v>
      </c>
      <c r="G31" s="431">
        <v>4360.272302354867</v>
      </c>
      <c r="H31" s="227">
        <v>0</v>
      </c>
      <c r="I31" s="227">
        <v>0</v>
      </c>
      <c r="J31" s="431">
        <v>0</v>
      </c>
      <c r="K31" s="227">
        <v>4360.272302354867</v>
      </c>
      <c r="L31" s="420"/>
    </row>
    <row r="32" spans="1:12" ht="13.5" thickBot="1">
      <c r="A32" s="201" t="s">
        <v>318</v>
      </c>
      <c r="B32" s="227">
        <v>723.0054009261802</v>
      </c>
      <c r="C32" s="227"/>
      <c r="D32" s="227">
        <v>60.59686543568611</v>
      </c>
      <c r="E32" s="227">
        <v>0</v>
      </c>
      <c r="F32" s="227">
        <v>0</v>
      </c>
      <c r="G32" s="431">
        <v>783.6022663618664</v>
      </c>
      <c r="H32" s="227">
        <v>237.6243094357143</v>
      </c>
      <c r="I32" s="227">
        <v>55.285267499046</v>
      </c>
      <c r="J32" s="431">
        <v>292.9095769347603</v>
      </c>
      <c r="K32" s="227">
        <v>1076.5118432966267</v>
      </c>
      <c r="L32" s="420"/>
    </row>
    <row r="33" spans="1:12" ht="13.5" thickBot="1">
      <c r="A33" s="201" t="s">
        <v>319</v>
      </c>
      <c r="B33" s="227">
        <v>0</v>
      </c>
      <c r="C33" s="227"/>
      <c r="D33" s="227">
        <v>17.8780183682513</v>
      </c>
      <c r="E33" s="227">
        <v>0</v>
      </c>
      <c r="F33" s="227">
        <v>0</v>
      </c>
      <c r="G33" s="431">
        <v>17.07077723369798</v>
      </c>
      <c r="H33" s="227">
        <v>60.0382426604085</v>
      </c>
      <c r="I33" s="227">
        <v>201.40239550505248</v>
      </c>
      <c r="J33" s="431">
        <v>262.2478793000143</v>
      </c>
      <c r="K33" s="227">
        <v>279.31865653371227</v>
      </c>
      <c r="L33" s="420"/>
    </row>
    <row r="34" spans="1:12" ht="13.5" thickBot="1">
      <c r="A34" s="201" t="s">
        <v>320</v>
      </c>
      <c r="B34" s="227">
        <v>109.61196632748803</v>
      </c>
      <c r="C34" s="227"/>
      <c r="D34" s="227">
        <v>511.68424929723443</v>
      </c>
      <c r="E34" s="227">
        <v>0</v>
      </c>
      <c r="F34" s="227">
        <v>0</v>
      </c>
      <c r="G34" s="431">
        <v>1316.2674710516103</v>
      </c>
      <c r="H34" s="227">
        <v>694.9712554268878</v>
      </c>
      <c r="I34" s="227">
        <v>0</v>
      </c>
      <c r="J34" s="431">
        <v>0</v>
      </c>
      <c r="K34" s="227">
        <v>1316.2674710516103</v>
      </c>
      <c r="L34" s="420"/>
    </row>
    <row r="35" spans="1:12" ht="13.5" thickBot="1">
      <c r="A35" s="424" t="s">
        <v>321</v>
      </c>
      <c r="B35" s="425">
        <v>16534.189342714202</v>
      </c>
      <c r="C35" s="425"/>
      <c r="D35" s="425">
        <v>16534.189342714202</v>
      </c>
      <c r="E35" s="425">
        <v>0</v>
      </c>
      <c r="F35" s="425">
        <v>0</v>
      </c>
      <c r="G35" s="430">
        <v>12489.389342714203</v>
      </c>
      <c r="H35" s="425">
        <v>16534.189342714202</v>
      </c>
      <c r="I35" s="425">
        <v>4044.8</v>
      </c>
      <c r="J35" s="430">
        <v>4044.8</v>
      </c>
      <c r="K35" s="425">
        <v>16534.189342714202</v>
      </c>
      <c r="L35" s="420"/>
    </row>
    <row r="36" spans="1:12" ht="13.5" thickBot="1">
      <c r="A36" s="201" t="s">
        <v>322</v>
      </c>
      <c r="B36" s="426">
        <v>0.31338007527593204</v>
      </c>
      <c r="C36" s="426"/>
      <c r="D36" s="426">
        <v>0.03638299340804973</v>
      </c>
      <c r="E36" s="426">
        <v>0</v>
      </c>
      <c r="F36" s="426">
        <v>0</v>
      </c>
      <c r="G36" s="432">
        <v>0.41322639596956073</v>
      </c>
      <c r="H36" s="426">
        <v>0.06003522682292344</v>
      </c>
      <c r="I36" s="426">
        <v>0.06346115086137719</v>
      </c>
      <c r="J36" s="432">
        <v>0.1372521400896891</v>
      </c>
      <c r="K36" s="426">
        <v>0.34571412505953963</v>
      </c>
      <c r="L36" s="420"/>
    </row>
    <row r="37" spans="1:12" ht="12.75">
      <c r="A37" s="416"/>
      <c r="B37" s="422"/>
      <c r="C37" s="422"/>
      <c r="D37" s="422"/>
      <c r="E37" s="422"/>
      <c r="F37" s="422"/>
      <c r="G37" s="422"/>
      <c r="H37" s="422"/>
      <c r="I37" s="422"/>
      <c r="J37" s="422"/>
      <c r="L37" s="410"/>
    </row>
    <row r="38" spans="1:12" ht="12.75">
      <c r="A38" s="410"/>
      <c r="B38" s="410"/>
      <c r="C38" s="410"/>
      <c r="D38" s="410"/>
      <c r="E38" s="410"/>
      <c r="F38" s="410"/>
      <c r="G38" s="410"/>
      <c r="H38" s="410"/>
      <c r="I38" s="410"/>
      <c r="J38" s="410"/>
      <c r="L38" s="410"/>
    </row>
    <row r="39" spans="1:12" ht="12.75">
      <c r="A39" s="410"/>
      <c r="B39" s="410"/>
      <c r="C39" s="410"/>
      <c r="D39" s="410"/>
      <c r="E39" s="410"/>
      <c r="F39" s="410"/>
      <c r="G39" s="410"/>
      <c r="H39" s="410"/>
      <c r="I39" s="410"/>
      <c r="J39" s="410"/>
      <c r="L39" s="410"/>
    </row>
    <row r="40" spans="1:12" ht="12.75">
      <c r="A40" s="410"/>
      <c r="B40" s="410"/>
      <c r="C40" s="410"/>
      <c r="D40" s="410"/>
      <c r="E40" s="410"/>
      <c r="F40" s="410"/>
      <c r="G40" s="410"/>
      <c r="H40" s="410"/>
      <c r="I40" s="410"/>
      <c r="J40" s="410"/>
      <c r="L40" s="410"/>
    </row>
    <row r="41" spans="1:12" ht="12.75">
      <c r="A41" s="410"/>
      <c r="B41" s="410"/>
      <c r="C41" s="410"/>
      <c r="D41" s="410"/>
      <c r="E41" s="410"/>
      <c r="F41" s="410"/>
      <c r="G41" s="410"/>
      <c r="H41" s="410"/>
      <c r="I41" s="410"/>
      <c r="J41" s="410"/>
      <c r="L41" s="410"/>
    </row>
    <row r="42" spans="1:12" ht="12.75">
      <c r="A42" s="410"/>
      <c r="B42" s="410"/>
      <c r="C42" s="410"/>
      <c r="D42" s="410"/>
      <c r="E42" s="410"/>
      <c r="F42" s="410"/>
      <c r="G42" s="410"/>
      <c r="H42" s="410"/>
      <c r="I42" s="410"/>
      <c r="J42" s="410"/>
      <c r="L42" s="410"/>
    </row>
    <row r="43" spans="1:24" ht="12.75">
      <c r="A43" s="410"/>
      <c r="B43" s="423"/>
      <c r="C43" s="423"/>
      <c r="D43" s="423"/>
      <c r="E43" s="423"/>
      <c r="F43" s="423"/>
      <c r="G43" s="423"/>
      <c r="H43" s="423"/>
      <c r="I43" s="423"/>
      <c r="J43" s="423"/>
      <c r="K43" s="420"/>
      <c r="L43" s="423"/>
      <c r="M43" s="420"/>
      <c r="N43" s="420"/>
      <c r="O43" s="420"/>
      <c r="P43" s="420"/>
      <c r="Q43" s="420"/>
      <c r="R43" s="420"/>
      <c r="S43" s="420"/>
      <c r="T43" s="420"/>
      <c r="U43" s="420"/>
      <c r="V43" s="420"/>
      <c r="W43" s="420"/>
      <c r="X43" s="420"/>
    </row>
    <row r="44" spans="1:24" ht="12.75">
      <c r="A44" s="410"/>
      <c r="B44" s="423"/>
      <c r="C44" s="423"/>
      <c r="D44" s="423"/>
      <c r="E44" s="423"/>
      <c r="F44" s="423"/>
      <c r="G44" s="423"/>
      <c r="H44" s="423"/>
      <c r="I44" s="423"/>
      <c r="J44" s="423"/>
      <c r="K44" s="420"/>
      <c r="L44" s="423"/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0"/>
      <c r="X44" s="420"/>
    </row>
    <row r="45" spans="1:24" ht="12.75">
      <c r="A45" s="410"/>
      <c r="B45" s="423"/>
      <c r="C45" s="423"/>
      <c r="D45" s="423"/>
      <c r="E45" s="423"/>
      <c r="F45" s="423"/>
      <c r="G45" s="423"/>
      <c r="H45" s="423"/>
      <c r="I45" s="423"/>
      <c r="J45" s="423"/>
      <c r="K45" s="420"/>
      <c r="L45" s="423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</row>
    <row r="46" spans="1:24" ht="12.75">
      <c r="A46" s="410"/>
      <c r="B46" s="423"/>
      <c r="C46" s="423"/>
      <c r="D46" s="423"/>
      <c r="E46" s="423"/>
      <c r="F46" s="423"/>
      <c r="G46" s="423"/>
      <c r="H46" s="423"/>
      <c r="I46" s="423"/>
      <c r="J46" s="423"/>
      <c r="K46" s="420"/>
      <c r="L46" s="423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</row>
    <row r="47" spans="1:24" ht="12.75">
      <c r="A47" s="410"/>
      <c r="B47" s="423"/>
      <c r="C47" s="423"/>
      <c r="D47" s="423"/>
      <c r="E47" s="423"/>
      <c r="F47" s="423"/>
      <c r="G47" s="423"/>
      <c r="H47" s="423"/>
      <c r="I47" s="423"/>
      <c r="J47" s="423"/>
      <c r="K47" s="420"/>
      <c r="L47" s="423"/>
      <c r="M47" s="420"/>
      <c r="N47" s="420"/>
      <c r="O47" s="420"/>
      <c r="P47" s="420"/>
      <c r="Q47" s="420"/>
      <c r="R47" s="420"/>
      <c r="S47" s="420"/>
      <c r="T47" s="420"/>
      <c r="U47" s="420"/>
      <c r="V47" s="420"/>
      <c r="W47" s="420"/>
      <c r="X47" s="420"/>
    </row>
    <row r="48" spans="1:24" ht="12.75">
      <c r="A48" s="410"/>
      <c r="B48" s="423"/>
      <c r="C48" s="423"/>
      <c r="D48" s="423"/>
      <c r="E48" s="423"/>
      <c r="F48" s="423"/>
      <c r="G48" s="423"/>
      <c r="H48" s="423"/>
      <c r="I48" s="423"/>
      <c r="J48" s="423"/>
      <c r="K48" s="420"/>
      <c r="L48" s="423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</row>
    <row r="49" spans="1:24" ht="12.75">
      <c r="A49" s="410"/>
      <c r="B49" s="423"/>
      <c r="C49" s="423"/>
      <c r="D49" s="423"/>
      <c r="E49" s="423"/>
      <c r="F49" s="423"/>
      <c r="G49" s="423"/>
      <c r="H49" s="423"/>
      <c r="I49" s="423"/>
      <c r="J49" s="423"/>
      <c r="K49" s="420"/>
      <c r="L49" s="423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</row>
    <row r="50" spans="1:24" ht="12.75">
      <c r="A50" s="410"/>
      <c r="B50" s="423"/>
      <c r="C50" s="423"/>
      <c r="D50" s="423"/>
      <c r="E50" s="423"/>
      <c r="F50" s="423"/>
      <c r="G50" s="423"/>
      <c r="H50" s="423"/>
      <c r="I50" s="423"/>
      <c r="J50" s="423"/>
      <c r="K50" s="420"/>
      <c r="L50" s="423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</row>
    <row r="51" spans="1:24" ht="12.75">
      <c r="A51" s="410"/>
      <c r="B51" s="423"/>
      <c r="C51" s="423"/>
      <c r="D51" s="423"/>
      <c r="E51" s="423"/>
      <c r="F51" s="423"/>
      <c r="G51" s="423"/>
      <c r="H51" s="423"/>
      <c r="I51" s="423"/>
      <c r="J51" s="423"/>
      <c r="K51" s="420"/>
      <c r="L51" s="423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</row>
    <row r="52" spans="1:24" ht="12.75">
      <c r="A52" s="410"/>
      <c r="B52" s="423"/>
      <c r="C52" s="423"/>
      <c r="D52" s="423"/>
      <c r="E52" s="423"/>
      <c r="F52" s="423"/>
      <c r="G52" s="423"/>
      <c r="H52" s="423"/>
      <c r="I52" s="423"/>
      <c r="J52" s="423"/>
      <c r="K52" s="420"/>
      <c r="L52" s="423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</row>
    <row r="53" spans="1:24" ht="12.75">
      <c r="A53" s="410"/>
      <c r="B53" s="423"/>
      <c r="C53" s="423"/>
      <c r="D53" s="423"/>
      <c r="E53" s="423"/>
      <c r="F53" s="423"/>
      <c r="G53" s="423"/>
      <c r="H53" s="423"/>
      <c r="I53" s="423"/>
      <c r="J53" s="423"/>
      <c r="K53" s="420"/>
      <c r="L53" s="423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</row>
    <row r="54" spans="2:24" ht="12.75">
      <c r="B54" s="420"/>
      <c r="C54" s="420"/>
      <c r="D54" s="420"/>
      <c r="E54" s="420"/>
      <c r="F54" s="420"/>
      <c r="G54" s="420"/>
      <c r="H54" s="420"/>
      <c r="I54" s="420"/>
      <c r="J54" s="420"/>
      <c r="K54" s="420"/>
      <c r="L54" s="423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</row>
    <row r="55" spans="2:24" ht="12.75">
      <c r="B55" s="420"/>
      <c r="C55" s="420"/>
      <c r="D55" s="420"/>
      <c r="E55" s="420"/>
      <c r="F55" s="420"/>
      <c r="G55" s="420"/>
      <c r="H55" s="420"/>
      <c r="I55" s="420"/>
      <c r="J55" s="420"/>
      <c r="K55" s="420"/>
      <c r="L55" s="423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</row>
    <row r="56" spans="2:24" ht="12.75">
      <c r="B56" s="420"/>
      <c r="C56" s="420"/>
      <c r="D56" s="420"/>
      <c r="E56" s="420"/>
      <c r="F56" s="420"/>
      <c r="G56" s="420"/>
      <c r="H56" s="420"/>
      <c r="I56" s="420"/>
      <c r="J56" s="420"/>
      <c r="K56" s="420"/>
      <c r="L56" s="423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</row>
    <row r="57" ht="12.75">
      <c r="L57" s="410"/>
    </row>
    <row r="58" ht="12.75">
      <c r="L58" s="410"/>
    </row>
    <row r="59" ht="12.75">
      <c r="L59" s="410"/>
    </row>
    <row r="60" ht="12.75">
      <c r="L60" s="410"/>
    </row>
    <row r="61" ht="12.75">
      <c r="L61" s="410"/>
    </row>
    <row r="62" ht="12.75">
      <c r="L62" s="410"/>
    </row>
    <row r="63" ht="12.75">
      <c r="L63" s="410"/>
    </row>
    <row r="64" ht="12.75">
      <c r="L64" s="410"/>
    </row>
    <row r="65" ht="12.75">
      <c r="L65" s="410"/>
    </row>
    <row r="66" ht="12.75"/>
    <row r="67" ht="12.75"/>
    <row r="68" ht="12.75"/>
    <row r="69" ht="12.75"/>
    <row r="74" ht="12.75"/>
    <row r="75" ht="12.75"/>
    <row r="79" ht="12.75"/>
  </sheetData>
  <sheetProtection/>
  <conditionalFormatting sqref="B1">
    <cfRule type="cellIs" priority="1" dxfId="0" operator="equal" stopIfTrue="1">
      <formula>#VALUE!</formula>
    </cfRule>
  </conditionalFormatting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3:U1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69" customWidth="1"/>
    <col min="2" max="2" width="2.8515625" style="369" customWidth="1"/>
    <col min="3" max="3" width="70.140625" style="369" customWidth="1"/>
    <col min="4" max="12" width="16.8515625" style="369" customWidth="1"/>
    <col min="13" max="13" width="16.421875" style="369" bestFit="1" customWidth="1"/>
    <col min="14" max="14" width="15.8515625" style="369" customWidth="1"/>
    <col min="15" max="15" width="16.7109375" style="369" customWidth="1"/>
    <col min="16" max="16" width="13.421875" style="369" bestFit="1" customWidth="1"/>
    <col min="17" max="17" width="14.8515625" style="369" customWidth="1"/>
    <col min="18" max="19" width="14.421875" style="369" customWidth="1"/>
    <col min="20" max="20" width="12.00390625" style="369" bestFit="1" customWidth="1"/>
    <col min="21" max="21" width="13.421875" style="369" bestFit="1" customWidth="1"/>
    <col min="22" max="22" width="11.421875" style="369" customWidth="1"/>
    <col min="23" max="23" width="13.8515625" style="369" bestFit="1" customWidth="1"/>
    <col min="24" max="16384" width="11.421875" style="369" customWidth="1"/>
  </cols>
  <sheetData>
    <row r="3" spans="2:8" ht="29.25" customHeight="1">
      <c r="B3" s="471" t="s">
        <v>196</v>
      </c>
      <c r="C3" s="472"/>
      <c r="D3" s="370" t="s">
        <v>197</v>
      </c>
      <c r="E3" s="370" t="s">
        <v>22</v>
      </c>
      <c r="F3" s="370" t="s">
        <v>198</v>
      </c>
      <c r="G3" s="370" t="s">
        <v>199</v>
      </c>
      <c r="H3" s="371"/>
    </row>
    <row r="4" spans="2:8" ht="12">
      <c r="B4" s="473" t="s">
        <v>200</v>
      </c>
      <c r="C4" s="474"/>
      <c r="D4" s="372">
        <v>42460</v>
      </c>
      <c r="E4" s="372">
        <f>+D4</f>
        <v>42460</v>
      </c>
      <c r="F4" s="372">
        <f>+E4</f>
        <v>42460</v>
      </c>
      <c r="G4" s="372">
        <f>+F4</f>
        <v>42460</v>
      </c>
      <c r="H4" s="371"/>
    </row>
    <row r="5" spans="2:8" ht="12">
      <c r="B5" s="475"/>
      <c r="C5" s="476"/>
      <c r="D5" s="373" t="s">
        <v>19</v>
      </c>
      <c r="E5" s="373" t="s">
        <v>19</v>
      </c>
      <c r="F5" s="373" t="s">
        <v>19</v>
      </c>
      <c r="G5" s="373" t="s">
        <v>19</v>
      </c>
      <c r="H5" s="371"/>
    </row>
    <row r="6" spans="2:12" ht="12">
      <c r="B6" s="374" t="s">
        <v>201</v>
      </c>
      <c r="D6" s="375">
        <f>SUM(D7:D15)</f>
        <v>593573548</v>
      </c>
      <c r="E6" s="375">
        <f>SUM(E7:E15)</f>
        <v>286550016</v>
      </c>
      <c r="F6" s="375">
        <f>SUM(F7:F15)</f>
        <v>-19128464</v>
      </c>
      <c r="G6" s="375">
        <f>SUM(G7:G15)</f>
        <v>860995100</v>
      </c>
      <c r="H6" s="371"/>
      <c r="K6" s="375">
        <f>SUM(K7:K15)</f>
        <v>860995100</v>
      </c>
      <c r="L6" s="376">
        <f aca="true" t="shared" si="0" ref="L6:L13">+G6-K6</f>
        <v>0</v>
      </c>
    </row>
    <row r="7" spans="2:12" ht="12">
      <c r="B7" s="377"/>
      <c r="C7" s="378" t="s">
        <v>202</v>
      </c>
      <c r="D7" s="375">
        <v>120383913</v>
      </c>
      <c r="E7" s="375">
        <v>32547843</v>
      </c>
      <c r="F7" s="375">
        <v>1638777</v>
      </c>
      <c r="G7" s="375">
        <f aca="true" t="shared" si="1" ref="G7:G13">+D7+E7+F7</f>
        <v>154570533</v>
      </c>
      <c r="H7" s="371"/>
      <c r="K7" s="375">
        <v>154570533</v>
      </c>
      <c r="L7" s="376">
        <f t="shared" si="0"/>
        <v>0</v>
      </c>
    </row>
    <row r="8" spans="2:12" ht="12">
      <c r="B8" s="377"/>
      <c r="C8" s="378" t="s">
        <v>203</v>
      </c>
      <c r="D8" s="375">
        <v>1167706</v>
      </c>
      <c r="E8" s="375">
        <v>26624</v>
      </c>
      <c r="F8" s="375">
        <v>42451</v>
      </c>
      <c r="G8" s="375">
        <f t="shared" si="1"/>
        <v>1236781</v>
      </c>
      <c r="H8" s="371"/>
      <c r="K8" s="375">
        <v>1236781</v>
      </c>
      <c r="L8" s="376">
        <f t="shared" si="0"/>
        <v>0</v>
      </c>
    </row>
    <row r="9" spans="2:12" ht="12">
      <c r="B9" s="377"/>
      <c r="C9" s="378" t="s">
        <v>204</v>
      </c>
      <c r="D9" s="375">
        <v>12294104</v>
      </c>
      <c r="E9" s="375">
        <v>4877293</v>
      </c>
      <c r="F9" s="375">
        <v>395407</v>
      </c>
      <c r="G9" s="375">
        <f t="shared" si="1"/>
        <v>17566804</v>
      </c>
      <c r="H9" s="371"/>
      <c r="K9" s="375">
        <v>17566804</v>
      </c>
      <c r="L9" s="376">
        <f t="shared" si="0"/>
        <v>0</v>
      </c>
    </row>
    <row r="10" spans="2:12" ht="12">
      <c r="B10" s="377"/>
      <c r="C10" s="378" t="s">
        <v>205</v>
      </c>
      <c r="D10" s="375">
        <v>316450649</v>
      </c>
      <c r="E10" s="375">
        <v>221510151</v>
      </c>
      <c r="F10" s="375">
        <v>5338958</v>
      </c>
      <c r="G10" s="375">
        <f t="shared" si="1"/>
        <v>543299758</v>
      </c>
      <c r="H10" s="371"/>
      <c r="K10" s="375">
        <v>543299758</v>
      </c>
      <c r="L10" s="376">
        <f t="shared" si="0"/>
        <v>0</v>
      </c>
    </row>
    <row r="11" spans="2:12" ht="12">
      <c r="B11" s="377"/>
      <c r="C11" s="378" t="s">
        <v>206</v>
      </c>
      <c r="D11" s="375">
        <v>91690759</v>
      </c>
      <c r="E11" s="375">
        <v>6713755</v>
      </c>
      <c r="F11" s="375">
        <v>-34389199</v>
      </c>
      <c r="G11" s="375">
        <f t="shared" si="1"/>
        <v>64015315</v>
      </c>
      <c r="H11" s="371"/>
      <c r="K11" s="375">
        <v>64015315</v>
      </c>
      <c r="L11" s="376">
        <f t="shared" si="0"/>
        <v>0</v>
      </c>
    </row>
    <row r="12" spans="2:12" ht="12">
      <c r="B12" s="377"/>
      <c r="C12" s="378" t="s">
        <v>207</v>
      </c>
      <c r="D12" s="375">
        <v>31248474</v>
      </c>
      <c r="E12" s="375">
        <v>1816933</v>
      </c>
      <c r="F12" s="375">
        <v>7819142</v>
      </c>
      <c r="G12" s="375">
        <f t="shared" si="1"/>
        <v>40884549</v>
      </c>
      <c r="H12" s="371"/>
      <c r="K12" s="375">
        <v>40884549</v>
      </c>
      <c r="L12" s="376">
        <f t="shared" si="0"/>
        <v>0</v>
      </c>
    </row>
    <row r="13" spans="2:12" ht="12">
      <c r="B13" s="377"/>
      <c r="C13" s="378" t="s">
        <v>208</v>
      </c>
      <c r="D13" s="375">
        <v>20337943</v>
      </c>
      <c r="E13" s="375">
        <v>19057417</v>
      </c>
      <c r="F13" s="375">
        <v>26000</v>
      </c>
      <c r="G13" s="375">
        <f t="shared" si="1"/>
        <v>39421360</v>
      </c>
      <c r="H13" s="371"/>
      <c r="K13" s="375">
        <v>39421360</v>
      </c>
      <c r="L13" s="376">
        <f t="shared" si="0"/>
        <v>0</v>
      </c>
    </row>
    <row r="15" spans="2:12" ht="24">
      <c r="B15" s="377"/>
      <c r="C15" s="379" t="s">
        <v>209</v>
      </c>
      <c r="D15" s="375">
        <v>0</v>
      </c>
      <c r="E15" s="375">
        <v>0</v>
      </c>
      <c r="F15" s="375">
        <v>0</v>
      </c>
      <c r="G15" s="375">
        <f>+D15+E15+F15</f>
        <v>0</v>
      </c>
      <c r="H15" s="371"/>
      <c r="K15" s="375">
        <v>0</v>
      </c>
      <c r="L15" s="376">
        <f>+G15-K15</f>
        <v>0</v>
      </c>
    </row>
    <row r="17" spans="2:12" ht="12">
      <c r="B17" s="380" t="s">
        <v>210</v>
      </c>
      <c r="D17" s="375">
        <f>SUM(D18:D27)</f>
        <v>2852963434</v>
      </c>
      <c r="E17" s="375">
        <f>SUM(E18:E27)</f>
        <v>766773840</v>
      </c>
      <c r="F17" s="375">
        <f>SUM(F18:F27)</f>
        <v>841338709</v>
      </c>
      <c r="G17" s="375">
        <f>SUM(G18:G27)</f>
        <v>4461075983</v>
      </c>
      <c r="H17" s="371"/>
      <c r="K17" s="375">
        <f>SUM(K18:K27)</f>
        <v>4461075983</v>
      </c>
      <c r="L17" s="376">
        <f aca="true" t="shared" si="2" ref="L17:L27">+G17-K17</f>
        <v>0</v>
      </c>
    </row>
    <row r="18" spans="2:12" ht="12">
      <c r="B18" s="377"/>
      <c r="C18" s="378" t="s">
        <v>211</v>
      </c>
      <c r="D18" s="375">
        <v>25380786</v>
      </c>
      <c r="E18" s="375">
        <v>39204</v>
      </c>
      <c r="F18" s="375">
        <v>0</v>
      </c>
      <c r="G18" s="375">
        <f aca="true" t="shared" si="3" ref="G18:G27">+D18+E18+F18</f>
        <v>25419990</v>
      </c>
      <c r="H18" s="371"/>
      <c r="K18" s="375">
        <v>25419990</v>
      </c>
      <c r="L18" s="376">
        <f t="shared" si="2"/>
        <v>0</v>
      </c>
    </row>
    <row r="19" spans="2:12" ht="12">
      <c r="B19" s="377"/>
      <c r="C19" s="378" t="s">
        <v>212</v>
      </c>
      <c r="D19" s="375">
        <v>4548874</v>
      </c>
      <c r="E19" s="375">
        <v>1009897</v>
      </c>
      <c r="F19" s="375">
        <v>78599</v>
      </c>
      <c r="G19" s="375">
        <f t="shared" si="3"/>
        <v>5637370</v>
      </c>
      <c r="H19" s="371"/>
      <c r="K19" s="375">
        <v>5637370</v>
      </c>
      <c r="L19" s="376">
        <f t="shared" si="2"/>
        <v>0</v>
      </c>
    </row>
    <row r="20" spans="2:12" ht="12">
      <c r="B20" s="377"/>
      <c r="C20" s="378" t="s">
        <v>213</v>
      </c>
      <c r="D20" s="375">
        <v>30108</v>
      </c>
      <c r="E20" s="375">
        <v>14617834</v>
      </c>
      <c r="F20" s="375">
        <v>144738</v>
      </c>
      <c r="G20" s="375">
        <f t="shared" si="3"/>
        <v>14792680</v>
      </c>
      <c r="H20" s="371"/>
      <c r="K20" s="375">
        <v>14792680</v>
      </c>
      <c r="L20" s="376">
        <f t="shared" si="2"/>
        <v>0</v>
      </c>
    </row>
    <row r="21" spans="2:12" ht="12">
      <c r="B21" s="377"/>
      <c r="C21" s="378" t="s">
        <v>214</v>
      </c>
      <c r="D21" s="375">
        <v>0</v>
      </c>
      <c r="E21" s="375">
        <v>0</v>
      </c>
      <c r="F21" s="375">
        <v>0</v>
      </c>
      <c r="G21" s="375">
        <f t="shared" si="3"/>
        <v>0</v>
      </c>
      <c r="H21" s="371"/>
      <c r="K21" s="375">
        <v>0</v>
      </c>
      <c r="L21" s="376">
        <f t="shared" si="2"/>
        <v>0</v>
      </c>
    </row>
    <row r="22" spans="2:12" ht="12">
      <c r="B22" s="377"/>
      <c r="C22" s="378" t="s">
        <v>215</v>
      </c>
      <c r="D22" s="375">
        <v>31443944</v>
      </c>
      <c r="E22" s="375">
        <v>58881</v>
      </c>
      <c r="F22" s="375">
        <v>-58881</v>
      </c>
      <c r="G22" s="375">
        <f t="shared" si="3"/>
        <v>31443944</v>
      </c>
      <c r="H22" s="371"/>
      <c r="K22" s="375">
        <v>31443944</v>
      </c>
      <c r="L22" s="376">
        <f t="shared" si="2"/>
        <v>0</v>
      </c>
    </row>
    <row r="23" spans="2:12" ht="12">
      <c r="B23" s="377"/>
      <c r="C23" s="378" t="s">
        <v>216</v>
      </c>
      <c r="D23" s="375">
        <v>20252143</v>
      </c>
      <c r="E23" s="375">
        <v>22220917</v>
      </c>
      <c r="F23" s="375">
        <v>-1125532</v>
      </c>
      <c r="G23" s="375">
        <f t="shared" si="3"/>
        <v>41347528</v>
      </c>
      <c r="H23" s="371"/>
      <c r="K23" s="375">
        <v>41347528</v>
      </c>
      <c r="L23" s="376">
        <f t="shared" si="2"/>
        <v>0</v>
      </c>
    </row>
    <row r="24" spans="2:12" ht="12">
      <c r="B24" s="377"/>
      <c r="C24" s="378" t="s">
        <v>217</v>
      </c>
      <c r="D24" s="375">
        <v>24860356</v>
      </c>
      <c r="E24" s="375">
        <v>2240478</v>
      </c>
      <c r="F24" s="375">
        <v>860156821</v>
      </c>
      <c r="G24" s="375">
        <f t="shared" si="3"/>
        <v>887257655</v>
      </c>
      <c r="H24" s="371"/>
      <c r="K24" s="375">
        <v>887257655</v>
      </c>
      <c r="L24" s="376">
        <f t="shared" si="2"/>
        <v>0</v>
      </c>
    </row>
    <row r="25" spans="2:12" ht="12">
      <c r="B25" s="377"/>
      <c r="C25" s="378" t="s">
        <v>218</v>
      </c>
      <c r="D25" s="375">
        <v>2729088113</v>
      </c>
      <c r="E25" s="375">
        <v>726238483</v>
      </c>
      <c r="F25" s="375">
        <v>-29071035</v>
      </c>
      <c r="G25" s="375">
        <f t="shared" si="3"/>
        <v>3426255561</v>
      </c>
      <c r="H25" s="371"/>
      <c r="K25" s="375">
        <v>3426255561</v>
      </c>
      <c r="L25" s="376">
        <f t="shared" si="2"/>
        <v>0</v>
      </c>
    </row>
    <row r="26" spans="2:12" ht="12">
      <c r="B26" s="377"/>
      <c r="C26" s="378" t="s">
        <v>219</v>
      </c>
      <c r="D26" s="375">
        <v>0</v>
      </c>
      <c r="E26" s="375">
        <v>0</v>
      </c>
      <c r="F26" s="375">
        <v>8145371</v>
      </c>
      <c r="G26" s="375">
        <f t="shared" si="3"/>
        <v>8145371</v>
      </c>
      <c r="H26" s="371"/>
      <c r="K26" s="375">
        <v>8145371</v>
      </c>
      <c r="L26" s="376">
        <f t="shared" si="2"/>
        <v>0</v>
      </c>
    </row>
    <row r="27" spans="2:12" ht="12">
      <c r="B27" s="377"/>
      <c r="C27" s="378" t="s">
        <v>220</v>
      </c>
      <c r="D27" s="375">
        <v>17359110</v>
      </c>
      <c r="E27" s="375">
        <v>348146</v>
      </c>
      <c r="F27" s="375">
        <v>3068628</v>
      </c>
      <c r="G27" s="375">
        <f t="shared" si="3"/>
        <v>20775884</v>
      </c>
      <c r="H27" s="371"/>
      <c r="K27" s="375">
        <v>20775884</v>
      </c>
      <c r="L27" s="376">
        <f t="shared" si="2"/>
        <v>0</v>
      </c>
    </row>
    <row r="29" spans="2:12" ht="12">
      <c r="B29" s="381" t="s">
        <v>221</v>
      </c>
      <c r="C29" s="382"/>
      <c r="D29" s="383">
        <f>+D17+D6</f>
        <v>3446536982</v>
      </c>
      <c r="E29" s="383">
        <f>+E17+E6</f>
        <v>1053323856</v>
      </c>
      <c r="F29" s="383">
        <f>+F17+F6</f>
        <v>822210245</v>
      </c>
      <c r="G29" s="383">
        <f>+G17+G6</f>
        <v>5322071083</v>
      </c>
      <c r="H29" s="384"/>
      <c r="K29" s="383">
        <f>+K17+K6</f>
        <v>5322071083</v>
      </c>
      <c r="L29" s="376">
        <f>+G29-K29</f>
        <v>0</v>
      </c>
    </row>
    <row r="30" ht="12">
      <c r="K30" s="385"/>
    </row>
    <row r="31" ht="12">
      <c r="K31" s="385"/>
    </row>
    <row r="32" spans="4:11" ht="12">
      <c r="D32" s="376"/>
      <c r="E32" s="376"/>
      <c r="F32" s="376"/>
      <c r="G32" s="376"/>
      <c r="H32" s="376"/>
      <c r="K32" s="385"/>
    </row>
    <row r="33" ht="12">
      <c r="K33" s="385"/>
    </row>
    <row r="34" spans="2:12" ht="12" customHeight="1">
      <c r="B34" s="471" t="s">
        <v>196</v>
      </c>
      <c r="C34" s="472"/>
      <c r="D34" s="370" t="s">
        <v>197</v>
      </c>
      <c r="E34" s="370" t="s">
        <v>22</v>
      </c>
      <c r="F34" s="370" t="s">
        <v>198</v>
      </c>
      <c r="G34" s="370" t="s">
        <v>199</v>
      </c>
      <c r="L34" s="376"/>
    </row>
    <row r="35" spans="2:12" ht="12">
      <c r="B35" s="467" t="s">
        <v>222</v>
      </c>
      <c r="C35" s="477"/>
      <c r="D35" s="372">
        <f>+D4</f>
        <v>42460</v>
      </c>
      <c r="E35" s="372">
        <f>+E4</f>
        <v>42460</v>
      </c>
      <c r="F35" s="372">
        <f>+F4</f>
        <v>42460</v>
      </c>
      <c r="G35" s="372">
        <f>+G4</f>
        <v>42460</v>
      </c>
      <c r="L35" s="376"/>
    </row>
    <row r="36" spans="2:7" ht="12">
      <c r="B36" s="478"/>
      <c r="C36" s="479"/>
      <c r="D36" s="373" t="s">
        <v>19</v>
      </c>
      <c r="E36" s="373" t="s">
        <v>19</v>
      </c>
      <c r="F36" s="373" t="s">
        <v>19</v>
      </c>
      <c r="G36" s="373" t="s">
        <v>19</v>
      </c>
    </row>
    <row r="37" spans="2:12" ht="12">
      <c r="B37" s="386" t="s">
        <v>223</v>
      </c>
      <c r="D37" s="375">
        <f>SUM(D38:D46)</f>
        <v>653072473</v>
      </c>
      <c r="E37" s="375">
        <f>SUM(E38:E46)</f>
        <v>347890105</v>
      </c>
      <c r="F37" s="375">
        <f>SUM(F38:F46)</f>
        <v>-213775658</v>
      </c>
      <c r="G37" s="375">
        <f>SUM(G38:G46)</f>
        <v>787186920</v>
      </c>
      <c r="K37" s="375">
        <f>SUM(K38:K46)</f>
        <v>787186920</v>
      </c>
      <c r="L37" s="376">
        <f aca="true" t="shared" si="4" ref="L37:L44">+G37-K37</f>
        <v>0</v>
      </c>
    </row>
    <row r="38" spans="2:12" ht="12">
      <c r="B38" s="377"/>
      <c r="C38" s="378" t="s">
        <v>224</v>
      </c>
      <c r="D38" s="375">
        <v>29392114</v>
      </c>
      <c r="E38" s="375">
        <v>383</v>
      </c>
      <c r="F38" s="375">
        <v>0</v>
      </c>
      <c r="G38" s="375">
        <f aca="true" t="shared" si="5" ref="G38:G44">+D38+E38+F38</f>
        <v>29392497</v>
      </c>
      <c r="K38" s="375">
        <v>29392497</v>
      </c>
      <c r="L38" s="376">
        <f t="shared" si="4"/>
        <v>0</v>
      </c>
    </row>
    <row r="39" spans="2:12" ht="12">
      <c r="B39" s="377"/>
      <c r="C39" s="378" t="s">
        <v>225</v>
      </c>
      <c r="D39" s="375">
        <v>314350254</v>
      </c>
      <c r="E39" s="375">
        <v>123222944</v>
      </c>
      <c r="F39" s="375">
        <v>38413081</v>
      </c>
      <c r="G39" s="375">
        <f t="shared" si="5"/>
        <v>475986279</v>
      </c>
      <c r="K39" s="375">
        <v>475986279</v>
      </c>
      <c r="L39" s="376">
        <f t="shared" si="4"/>
        <v>0</v>
      </c>
    </row>
    <row r="40" spans="2:12" ht="12">
      <c r="B40" s="377"/>
      <c r="C40" s="378" t="s">
        <v>226</v>
      </c>
      <c r="D40" s="375">
        <v>284697162</v>
      </c>
      <c r="E40" s="375">
        <v>215665824</v>
      </c>
      <c r="F40" s="375">
        <v>-252776193</v>
      </c>
      <c r="G40" s="375">
        <f t="shared" si="5"/>
        <v>247586793</v>
      </c>
      <c r="K40" s="375">
        <v>247586793</v>
      </c>
      <c r="L40" s="376">
        <f t="shared" si="4"/>
        <v>0</v>
      </c>
    </row>
    <row r="41" spans="2:12" ht="12">
      <c r="B41" s="377"/>
      <c r="C41" s="378" t="s">
        <v>227</v>
      </c>
      <c r="D41" s="375">
        <v>8731955</v>
      </c>
      <c r="E41" s="375">
        <v>36140</v>
      </c>
      <c r="F41" s="375">
        <v>0</v>
      </c>
      <c r="G41" s="375">
        <f t="shared" si="5"/>
        <v>8768095</v>
      </c>
      <c r="H41" s="371"/>
      <c r="K41" s="375">
        <v>8768095</v>
      </c>
      <c r="L41" s="376">
        <f t="shared" si="4"/>
        <v>0</v>
      </c>
    </row>
    <row r="42" spans="2:12" ht="12">
      <c r="B42" s="377"/>
      <c r="C42" s="378" t="s">
        <v>228</v>
      </c>
      <c r="D42" s="375">
        <v>15877658</v>
      </c>
      <c r="E42" s="375">
        <v>8984</v>
      </c>
      <c r="F42" s="375">
        <v>587454</v>
      </c>
      <c r="G42" s="375">
        <f t="shared" si="5"/>
        <v>16474096</v>
      </c>
      <c r="H42" s="371"/>
      <c r="K42" s="375">
        <v>16474096</v>
      </c>
      <c r="L42" s="376">
        <f t="shared" si="4"/>
        <v>0</v>
      </c>
    </row>
    <row r="43" spans="2:12" ht="12">
      <c r="B43" s="377"/>
      <c r="C43" s="378" t="s">
        <v>229</v>
      </c>
      <c r="D43" s="375">
        <v>0</v>
      </c>
      <c r="E43" s="375">
        <v>0</v>
      </c>
      <c r="F43" s="375">
        <v>0</v>
      </c>
      <c r="G43" s="375">
        <f t="shared" si="5"/>
        <v>0</v>
      </c>
      <c r="H43" s="371"/>
      <c r="K43" s="375">
        <v>0</v>
      </c>
      <c r="L43" s="376">
        <f t="shared" si="4"/>
        <v>0</v>
      </c>
    </row>
    <row r="44" spans="2:12" ht="12">
      <c r="B44" s="377"/>
      <c r="C44" s="378" t="s">
        <v>230</v>
      </c>
      <c r="D44" s="375">
        <v>23330</v>
      </c>
      <c r="E44" s="375">
        <v>8955830</v>
      </c>
      <c r="F44" s="375">
        <v>0</v>
      </c>
      <c r="G44" s="375">
        <f t="shared" si="5"/>
        <v>8979160</v>
      </c>
      <c r="H44" s="371"/>
      <c r="K44" s="375">
        <v>8979160</v>
      </c>
      <c r="L44" s="376">
        <f t="shared" si="4"/>
        <v>0</v>
      </c>
    </row>
    <row r="46" spans="2:12" ht="24">
      <c r="B46" s="377"/>
      <c r="C46" s="379" t="s">
        <v>231</v>
      </c>
      <c r="D46" s="375">
        <v>0</v>
      </c>
      <c r="E46" s="375">
        <v>0</v>
      </c>
      <c r="F46" s="375">
        <v>0</v>
      </c>
      <c r="G46" s="375">
        <f>+D46+E46+F46</f>
        <v>0</v>
      </c>
      <c r="H46" s="371"/>
      <c r="K46" s="375">
        <v>0</v>
      </c>
      <c r="L46" s="376">
        <f>+G46-K46</f>
        <v>0</v>
      </c>
    </row>
    <row r="48" spans="2:12" ht="12">
      <c r="B48" s="380" t="s">
        <v>232</v>
      </c>
      <c r="D48" s="375">
        <f>SUM(D49:D55)</f>
        <v>1241723952</v>
      </c>
      <c r="E48" s="375">
        <f>SUM(E49:E55)</f>
        <v>52870040</v>
      </c>
      <c r="F48" s="375">
        <f>SUM(F49:F55)</f>
        <v>8686559</v>
      </c>
      <c r="G48" s="375">
        <f>SUM(G49:G55)</f>
        <v>1303280551</v>
      </c>
      <c r="H48" s="371"/>
      <c r="K48" s="375">
        <f>SUM(K49:K55)</f>
        <v>1303280551</v>
      </c>
      <c r="L48" s="376">
        <f aca="true" t="shared" si="6" ref="L48:L55">+G48-K48</f>
        <v>0</v>
      </c>
    </row>
    <row r="49" spans="2:12" ht="12">
      <c r="B49" s="377"/>
      <c r="C49" s="378" t="s">
        <v>233</v>
      </c>
      <c r="D49" s="375">
        <v>967940065</v>
      </c>
      <c r="E49" s="375">
        <v>0</v>
      </c>
      <c r="F49" s="375">
        <v>0</v>
      </c>
      <c r="G49" s="375">
        <f aca="true" t="shared" si="7" ref="G49:G55">+D49+E49+F49</f>
        <v>967940065</v>
      </c>
      <c r="H49" s="371"/>
      <c r="K49" s="375">
        <v>967940065</v>
      </c>
      <c r="L49" s="376">
        <f t="shared" si="6"/>
        <v>0</v>
      </c>
    </row>
    <row r="50" spans="2:12" ht="12">
      <c r="B50" s="377"/>
      <c r="C50" s="378" t="s">
        <v>234</v>
      </c>
      <c r="D50" s="375">
        <v>7550187</v>
      </c>
      <c r="E50" s="375">
        <v>39650</v>
      </c>
      <c r="F50" s="375">
        <v>0</v>
      </c>
      <c r="G50" s="375">
        <f t="shared" si="7"/>
        <v>7589837</v>
      </c>
      <c r="H50" s="371"/>
      <c r="K50" s="375">
        <v>7589837</v>
      </c>
      <c r="L50" s="376">
        <f t="shared" si="6"/>
        <v>0</v>
      </c>
    </row>
    <row r="51" spans="2:12" ht="12">
      <c r="B51" s="377"/>
      <c r="C51" s="378" t="s">
        <v>235</v>
      </c>
      <c r="D51" s="375">
        <v>254178</v>
      </c>
      <c r="E51" s="375">
        <v>0</v>
      </c>
      <c r="F51" s="375">
        <v>0</v>
      </c>
      <c r="G51" s="375">
        <f t="shared" si="7"/>
        <v>254178</v>
      </c>
      <c r="H51" s="371"/>
      <c r="K51" s="375">
        <v>254178</v>
      </c>
      <c r="L51" s="376">
        <f t="shared" si="6"/>
        <v>0</v>
      </c>
    </row>
    <row r="52" spans="2:12" ht="12">
      <c r="B52" s="377"/>
      <c r="C52" s="378" t="s">
        <v>236</v>
      </c>
      <c r="D52" s="375">
        <v>51325421</v>
      </c>
      <c r="E52" s="375">
        <v>6032610</v>
      </c>
      <c r="F52" s="375">
        <v>0</v>
      </c>
      <c r="G52" s="375">
        <f t="shared" si="7"/>
        <v>57358031</v>
      </c>
      <c r="H52" s="371"/>
      <c r="K52" s="375">
        <v>57358031</v>
      </c>
      <c r="L52" s="376">
        <f t="shared" si="6"/>
        <v>0</v>
      </c>
    </row>
    <row r="53" spans="2:12" ht="12">
      <c r="B53" s="377"/>
      <c r="C53" s="378" t="s">
        <v>237</v>
      </c>
      <c r="D53" s="375">
        <v>199270947</v>
      </c>
      <c r="E53" s="375">
        <v>19193744</v>
      </c>
      <c r="F53" s="375">
        <v>-4627116</v>
      </c>
      <c r="G53" s="375">
        <f t="shared" si="7"/>
        <v>213837575</v>
      </c>
      <c r="H53" s="371"/>
      <c r="K53" s="375">
        <v>213837575</v>
      </c>
      <c r="L53" s="376">
        <f t="shared" si="6"/>
        <v>0</v>
      </c>
    </row>
    <row r="54" spans="2:12" ht="12">
      <c r="B54" s="377"/>
      <c r="C54" s="378" t="s">
        <v>238</v>
      </c>
      <c r="D54" s="375">
        <v>15383154</v>
      </c>
      <c r="E54" s="375">
        <v>27168371</v>
      </c>
      <c r="F54" s="375">
        <v>13313675</v>
      </c>
      <c r="G54" s="375">
        <f t="shared" si="7"/>
        <v>55865200</v>
      </c>
      <c r="H54" s="371"/>
      <c r="K54" s="375">
        <v>55865200</v>
      </c>
      <c r="L54" s="376">
        <f t="shared" si="6"/>
        <v>0</v>
      </c>
    </row>
    <row r="55" spans="2:12" ht="12">
      <c r="B55" s="377"/>
      <c r="C55" s="378" t="s">
        <v>239</v>
      </c>
      <c r="D55" s="375">
        <v>0</v>
      </c>
      <c r="E55" s="375">
        <v>435665</v>
      </c>
      <c r="F55" s="375">
        <v>0</v>
      </c>
      <c r="G55" s="375">
        <f t="shared" si="7"/>
        <v>435665</v>
      </c>
      <c r="H55" s="371"/>
      <c r="K55" s="375">
        <v>435665</v>
      </c>
      <c r="L55" s="376">
        <f t="shared" si="6"/>
        <v>0</v>
      </c>
    </row>
    <row r="57" spans="2:12" ht="12">
      <c r="B57" s="380" t="s">
        <v>240</v>
      </c>
      <c r="D57" s="375">
        <f>+D58+D66</f>
        <v>1551740557</v>
      </c>
      <c r="E57" s="375">
        <f>+E58+E66</f>
        <v>652563711</v>
      </c>
      <c r="F57" s="375">
        <f>+F58+F66</f>
        <v>1027299344</v>
      </c>
      <c r="G57" s="375">
        <f>+G58+G66</f>
        <v>3231603612</v>
      </c>
      <c r="H57" s="371"/>
      <c r="K57" s="375">
        <f>+K58+K66</f>
        <v>3231603612</v>
      </c>
      <c r="L57" s="376">
        <f aca="true" t="shared" si="8" ref="L57:L64">+G57-K57</f>
        <v>0</v>
      </c>
    </row>
    <row r="58" spans="2:12" ht="12">
      <c r="B58" s="480" t="s">
        <v>241</v>
      </c>
      <c r="C58" s="481"/>
      <c r="D58" s="375">
        <f>SUM(D59:D64)</f>
        <v>1551740557</v>
      </c>
      <c r="E58" s="375">
        <f>SUM(E59:E64)</f>
        <v>652563711</v>
      </c>
      <c r="F58" s="375">
        <f>SUM(F59:F64)</f>
        <v>1027299344</v>
      </c>
      <c r="G58" s="375">
        <f>SUM(G59:G64)</f>
        <v>2603193586</v>
      </c>
      <c r="H58" s="371"/>
      <c r="K58" s="375">
        <f>+K59+K60+K61+K64</f>
        <v>2603193586</v>
      </c>
      <c r="L58" s="376">
        <f t="shared" si="8"/>
        <v>0</v>
      </c>
    </row>
    <row r="59" spans="2:12" ht="12">
      <c r="B59" s="377"/>
      <c r="C59" s="378" t="s">
        <v>242</v>
      </c>
      <c r="D59" s="375">
        <v>552777321</v>
      </c>
      <c r="E59" s="375">
        <v>230137980</v>
      </c>
      <c r="F59" s="375">
        <v>1446193674</v>
      </c>
      <c r="G59" s="375">
        <f>+D59+E59+F59</f>
        <v>2229108975</v>
      </c>
      <c r="H59" s="371"/>
      <c r="K59" s="375">
        <v>2229108975</v>
      </c>
      <c r="L59" s="376">
        <f t="shared" si="8"/>
        <v>0</v>
      </c>
    </row>
    <row r="60" spans="2:12" ht="12">
      <c r="B60" s="377"/>
      <c r="C60" s="378" t="s">
        <v>243</v>
      </c>
      <c r="D60" s="375">
        <v>1344476356</v>
      </c>
      <c r="E60" s="375">
        <v>762445588</v>
      </c>
      <c r="F60" s="375">
        <v>-667733556</v>
      </c>
      <c r="G60" s="375">
        <f>+D60+E60+F60</f>
        <v>1439188388</v>
      </c>
      <c r="H60" s="371"/>
      <c r="K60" s="375">
        <v>1439188388</v>
      </c>
      <c r="L60" s="376">
        <f t="shared" si="8"/>
        <v>0</v>
      </c>
    </row>
    <row r="61" spans="2:12" ht="12">
      <c r="B61" s="377"/>
      <c r="C61" s="378" t="s">
        <v>244</v>
      </c>
      <c r="D61" s="375">
        <v>85511492</v>
      </c>
      <c r="E61" s="375">
        <v>354220</v>
      </c>
      <c r="F61" s="375">
        <v>-85865712</v>
      </c>
      <c r="G61" s="375">
        <f>+D61+E61+F61</f>
        <v>0</v>
      </c>
      <c r="H61" s="371"/>
      <c r="K61" s="375">
        <v>0</v>
      </c>
      <c r="L61" s="376">
        <f t="shared" si="8"/>
        <v>0</v>
      </c>
    </row>
    <row r="62" spans="2:12" ht="12">
      <c r="B62" s="377"/>
      <c r="C62" s="378" t="s">
        <v>245</v>
      </c>
      <c r="D62" s="375">
        <v>0</v>
      </c>
      <c r="E62" s="375">
        <v>0</v>
      </c>
      <c r="F62" s="375">
        <v>0</v>
      </c>
      <c r="G62" s="375">
        <v>0</v>
      </c>
      <c r="H62" s="371"/>
      <c r="K62" s="375">
        <v>0</v>
      </c>
      <c r="L62" s="376">
        <f t="shared" si="8"/>
        <v>0</v>
      </c>
    </row>
    <row r="63" spans="2:12" ht="12">
      <c r="B63" s="377"/>
      <c r="C63" s="378" t="s">
        <v>246</v>
      </c>
      <c r="D63" s="375">
        <v>0</v>
      </c>
      <c r="E63" s="375">
        <v>0</v>
      </c>
      <c r="F63" s="375">
        <v>0</v>
      </c>
      <c r="G63" s="375">
        <v>0</v>
      </c>
      <c r="H63" s="371"/>
      <c r="K63" s="375">
        <v>0</v>
      </c>
      <c r="L63" s="376">
        <f t="shared" si="8"/>
        <v>0</v>
      </c>
    </row>
    <row r="64" spans="2:12" ht="12">
      <c r="B64" s="377"/>
      <c r="C64" s="378" t="s">
        <v>247</v>
      </c>
      <c r="D64" s="375">
        <v>-431024612</v>
      </c>
      <c r="E64" s="375">
        <v>-340374077</v>
      </c>
      <c r="F64" s="375">
        <v>334704938</v>
      </c>
      <c r="G64" s="375">
        <f>+D64+E64+F64-G66</f>
        <v>-1065103777</v>
      </c>
      <c r="H64" s="371"/>
      <c r="K64" s="375">
        <v>-1065103777</v>
      </c>
      <c r="L64" s="376">
        <f t="shared" si="8"/>
        <v>0</v>
      </c>
    </row>
    <row r="66" spans="2:12" ht="12">
      <c r="B66" s="381" t="s">
        <v>248</v>
      </c>
      <c r="C66" s="378"/>
      <c r="D66" s="375"/>
      <c r="E66" s="375"/>
      <c r="F66" s="375"/>
      <c r="G66" s="375">
        <v>628410026</v>
      </c>
      <c r="H66" s="371"/>
      <c r="K66" s="375">
        <v>628410026</v>
      </c>
      <c r="L66" s="376">
        <f>+G66-K66</f>
        <v>0</v>
      </c>
    </row>
    <row r="68" spans="2:12" ht="12">
      <c r="B68" s="387" t="s">
        <v>249</v>
      </c>
      <c r="C68" s="382"/>
      <c r="D68" s="383">
        <f>+D48+D57+D37</f>
        <v>3446536982</v>
      </c>
      <c r="E68" s="383">
        <f>+E48+E57+E37</f>
        <v>1053323856</v>
      </c>
      <c r="F68" s="383">
        <f>+F48+F57+F37</f>
        <v>822210245</v>
      </c>
      <c r="G68" s="383">
        <f>+G48+G57+G37</f>
        <v>5322071083</v>
      </c>
      <c r="K68" s="383">
        <f>+K48+K57+K37</f>
        <v>5322071083</v>
      </c>
      <c r="L68" s="376"/>
    </row>
    <row r="69" spans="4:11" ht="12">
      <c r="D69" s="376">
        <f>+D29-D68</f>
        <v>0</v>
      </c>
      <c r="E69" s="376">
        <f>+E29-E68</f>
        <v>0</v>
      </c>
      <c r="F69" s="376">
        <f>+F29-F68</f>
        <v>0</v>
      </c>
      <c r="G69" s="376">
        <f>+G29-G68</f>
        <v>0</v>
      </c>
      <c r="H69" s="376"/>
      <c r="I69" s="376"/>
      <c r="K69" s="376">
        <f>+K29-K68</f>
        <v>0</v>
      </c>
    </row>
    <row r="70" spans="4:18" ht="12">
      <c r="D70" s="376"/>
      <c r="E70" s="376"/>
      <c r="F70" s="376"/>
      <c r="G70" s="376"/>
      <c r="H70" s="376"/>
      <c r="I70" s="376"/>
      <c r="J70" s="376"/>
      <c r="K70" s="376"/>
      <c r="L70" s="376"/>
      <c r="R70" s="376"/>
    </row>
    <row r="71" spans="4:18" ht="12">
      <c r="D71" s="376"/>
      <c r="E71" s="376"/>
      <c r="F71" s="376"/>
      <c r="G71" s="376"/>
      <c r="H71" s="376"/>
      <c r="I71" s="376"/>
      <c r="J71" s="376"/>
      <c r="K71" s="376"/>
      <c r="L71" s="376"/>
      <c r="R71" s="376"/>
    </row>
    <row r="72" spans="11:21" ht="12">
      <c r="K72" s="388"/>
      <c r="U72" s="376"/>
    </row>
    <row r="73" spans="2:8" ht="30.75" customHeight="1">
      <c r="B73" s="471" t="s">
        <v>196</v>
      </c>
      <c r="C73" s="472"/>
      <c r="D73" s="370" t="s">
        <v>197</v>
      </c>
      <c r="E73" s="370" t="s">
        <v>22</v>
      </c>
      <c r="F73" s="370" t="s">
        <v>198</v>
      </c>
      <c r="G73" s="370" t="s">
        <v>199</v>
      </c>
      <c r="H73" s="388"/>
    </row>
    <row r="74" spans="2:8" ht="12">
      <c r="B74" s="467" t="s">
        <v>250</v>
      </c>
      <c r="C74" s="468"/>
      <c r="D74" s="372">
        <f>+D35</f>
        <v>42460</v>
      </c>
      <c r="E74" s="372">
        <f>+E35</f>
        <v>42460</v>
      </c>
      <c r="F74" s="372">
        <f>+F35</f>
        <v>42460</v>
      </c>
      <c r="G74" s="372">
        <f>+G35</f>
        <v>42460</v>
      </c>
      <c r="H74" s="388"/>
    </row>
    <row r="75" spans="2:8" ht="12">
      <c r="B75" s="469"/>
      <c r="C75" s="470"/>
      <c r="D75" s="389" t="s">
        <v>19</v>
      </c>
      <c r="E75" s="389" t="s">
        <v>19</v>
      </c>
      <c r="F75" s="389" t="s">
        <v>19</v>
      </c>
      <c r="G75" s="389" t="s">
        <v>19</v>
      </c>
      <c r="H75" s="388"/>
    </row>
    <row r="76" spans="2:11" ht="12">
      <c r="B76" s="387" t="s">
        <v>251</v>
      </c>
      <c r="C76" s="390"/>
      <c r="D76" s="391">
        <f>+D77+D81</f>
        <v>147384398</v>
      </c>
      <c r="E76" s="391">
        <f>+E77+E81</f>
        <v>115519898</v>
      </c>
      <c r="F76" s="391">
        <f>+F77+F81</f>
        <v>-39446995</v>
      </c>
      <c r="G76" s="391">
        <f>+G77+G81</f>
        <v>223457301</v>
      </c>
      <c r="H76" s="388"/>
      <c r="K76" s="383">
        <f>+K77+K81</f>
        <v>223457301</v>
      </c>
    </row>
    <row r="77" spans="2:11" ht="12">
      <c r="B77" s="392"/>
      <c r="C77" s="379" t="s">
        <v>252</v>
      </c>
      <c r="D77" s="383">
        <f>SUM(D78:D80)</f>
        <v>146226308</v>
      </c>
      <c r="E77" s="383">
        <f>SUM(E78:E80)</f>
        <v>115270240</v>
      </c>
      <c r="F77" s="383">
        <f>SUM(F78:F80)</f>
        <v>-39541211</v>
      </c>
      <c r="G77" s="383">
        <f>SUM(G78:G80)</f>
        <v>221955337</v>
      </c>
      <c r="H77" s="388"/>
      <c r="K77" s="383">
        <f>SUM(K78:K80)</f>
        <v>221955337</v>
      </c>
    </row>
    <row r="78" spans="2:12" ht="12">
      <c r="B78" s="392"/>
      <c r="C78" s="393" t="s">
        <v>253</v>
      </c>
      <c r="D78" s="394">
        <v>131038986</v>
      </c>
      <c r="E78" s="394">
        <v>103993677</v>
      </c>
      <c r="F78" s="394">
        <v>-35031615</v>
      </c>
      <c r="G78" s="394">
        <f>+D78+E78+F78</f>
        <v>200001048</v>
      </c>
      <c r="H78" s="388"/>
      <c r="K78" s="394">
        <v>200001048</v>
      </c>
      <c r="L78" s="376">
        <f>+G78-K78</f>
        <v>0</v>
      </c>
    </row>
    <row r="79" spans="2:12" ht="12">
      <c r="B79" s="392"/>
      <c r="C79" s="393" t="s">
        <v>254</v>
      </c>
      <c r="D79" s="394">
        <v>11120583</v>
      </c>
      <c r="E79" s="394">
        <v>362197</v>
      </c>
      <c r="F79" s="394">
        <v>0</v>
      </c>
      <c r="G79" s="394">
        <f>+D79+E79+F79</f>
        <v>11482780</v>
      </c>
      <c r="H79" s="388"/>
      <c r="K79" s="394">
        <v>11482780</v>
      </c>
      <c r="L79" s="376">
        <f>+G79-K79</f>
        <v>0</v>
      </c>
    </row>
    <row r="80" spans="2:12" ht="12">
      <c r="B80" s="392"/>
      <c r="C80" s="393" t="s">
        <v>255</v>
      </c>
      <c r="D80" s="394">
        <v>4066739</v>
      </c>
      <c r="E80" s="394">
        <v>10914366</v>
      </c>
      <c r="F80" s="394">
        <v>-4509596</v>
      </c>
      <c r="G80" s="394">
        <f>+D80+E80+F80</f>
        <v>10471509</v>
      </c>
      <c r="H80" s="388"/>
      <c r="K80" s="394">
        <v>10471509</v>
      </c>
      <c r="L80" s="376">
        <f>+G80-K80</f>
        <v>0</v>
      </c>
    </row>
    <row r="81" spans="2:12" ht="12">
      <c r="B81" s="392"/>
      <c r="C81" s="379" t="s">
        <v>256</v>
      </c>
      <c r="D81" s="394">
        <v>1158090</v>
      </c>
      <c r="E81" s="394">
        <v>249658</v>
      </c>
      <c r="F81" s="394">
        <v>94216</v>
      </c>
      <c r="G81" s="394">
        <f>+D81+E81+F81</f>
        <v>1501964</v>
      </c>
      <c r="H81" s="388"/>
      <c r="K81" s="394">
        <v>1501964</v>
      </c>
      <c r="L81" s="376">
        <f>+G81-K81</f>
        <v>0</v>
      </c>
    </row>
    <row r="82" ht="12">
      <c r="H82" s="388"/>
    </row>
    <row r="83" spans="2:11" ht="12">
      <c r="B83" s="387" t="s">
        <v>257</v>
      </c>
      <c r="C83" s="395"/>
      <c r="D83" s="391">
        <f>SUM(D84:D87)</f>
        <v>-91423732</v>
      </c>
      <c r="E83" s="391">
        <f>SUM(E84:E87)</f>
        <v>-92426617</v>
      </c>
      <c r="F83" s="391">
        <f>SUM(F84:F87)</f>
        <v>40544120</v>
      </c>
      <c r="G83" s="391">
        <f>SUM(G84:G87)</f>
        <v>-143306229</v>
      </c>
      <c r="H83" s="388"/>
      <c r="K83" s="391">
        <f>SUM(K84:K87)</f>
        <v>-143306229</v>
      </c>
    </row>
    <row r="84" spans="2:12" ht="12">
      <c r="B84" s="392"/>
      <c r="C84" s="393" t="s">
        <v>258</v>
      </c>
      <c r="D84" s="394">
        <v>-29706224</v>
      </c>
      <c r="E84" s="394">
        <v>-85047656</v>
      </c>
      <c r="F84" s="394">
        <v>35237768</v>
      </c>
      <c r="G84" s="394">
        <f>+D84+E84+F84</f>
        <v>-79516112</v>
      </c>
      <c r="H84" s="388"/>
      <c r="K84" s="394">
        <v>-79516112</v>
      </c>
      <c r="L84" s="376">
        <f>+G84-K84</f>
        <v>0</v>
      </c>
    </row>
    <row r="85" spans="2:12" ht="12">
      <c r="B85" s="392"/>
      <c r="C85" s="393" t="s">
        <v>259</v>
      </c>
      <c r="D85" s="394">
        <v>-38132753</v>
      </c>
      <c r="E85" s="394">
        <v>0</v>
      </c>
      <c r="F85" s="394">
        <v>0</v>
      </c>
      <c r="G85" s="394">
        <f>+D85+E85+F85</f>
        <v>-38132753</v>
      </c>
      <c r="H85" s="396"/>
      <c r="K85" s="394">
        <v>-38132753</v>
      </c>
      <c r="L85" s="376">
        <f>+G85-K85</f>
        <v>0</v>
      </c>
    </row>
    <row r="86" spans="2:12" ht="12">
      <c r="B86" s="392"/>
      <c r="C86" s="393" t="s">
        <v>260</v>
      </c>
      <c r="D86" s="394">
        <v>-14798593</v>
      </c>
      <c r="E86" s="394">
        <v>-4398604</v>
      </c>
      <c r="F86" s="394">
        <v>5306528</v>
      </c>
      <c r="G86" s="394">
        <f>+D86+E86+F86</f>
        <v>-13890669</v>
      </c>
      <c r="H86" s="396"/>
      <c r="K86" s="394">
        <v>-13890669</v>
      </c>
      <c r="L86" s="376">
        <f>+G86-K86</f>
        <v>0</v>
      </c>
    </row>
    <row r="87" spans="2:12" ht="12">
      <c r="B87" s="392"/>
      <c r="C87" s="393" t="s">
        <v>261</v>
      </c>
      <c r="D87" s="394">
        <v>-8786162</v>
      </c>
      <c r="E87" s="394">
        <v>-2980357</v>
      </c>
      <c r="F87" s="394">
        <v>-176</v>
      </c>
      <c r="G87" s="394">
        <f>+D87+E87+F87</f>
        <v>-11766695</v>
      </c>
      <c r="H87" s="396"/>
      <c r="K87" s="394">
        <v>-11766695</v>
      </c>
      <c r="L87" s="376">
        <f>+G87-K87</f>
        <v>0</v>
      </c>
    </row>
    <row r="89" spans="2:12" ht="12">
      <c r="B89" s="387" t="s">
        <v>262</v>
      </c>
      <c r="C89" s="395"/>
      <c r="D89" s="383">
        <f>+D83+D76</f>
        <v>55960666</v>
      </c>
      <c r="E89" s="383">
        <f>+E83+E76</f>
        <v>23093281</v>
      </c>
      <c r="F89" s="383">
        <f>+F83+F76</f>
        <v>1097125</v>
      </c>
      <c r="G89" s="383">
        <f>+G83+G76</f>
        <v>80151072</v>
      </c>
      <c r="H89" s="388"/>
      <c r="K89" s="383">
        <f>+K83+K76</f>
        <v>80151072</v>
      </c>
      <c r="L89" s="376">
        <f>+G89-K89</f>
        <v>0</v>
      </c>
    </row>
    <row r="91" spans="2:12" ht="12">
      <c r="B91" s="377"/>
      <c r="C91" s="379" t="s">
        <v>263</v>
      </c>
      <c r="D91" s="394">
        <v>440165</v>
      </c>
      <c r="E91" s="394">
        <v>460783</v>
      </c>
      <c r="F91" s="394">
        <v>0</v>
      </c>
      <c r="G91" s="394">
        <f>+D91+E91+F91</f>
        <v>900948</v>
      </c>
      <c r="H91" s="396"/>
      <c r="K91" s="394">
        <v>900948</v>
      </c>
      <c r="L91" s="376">
        <f>+G91-K91</f>
        <v>0</v>
      </c>
    </row>
    <row r="92" spans="2:12" ht="12">
      <c r="B92" s="377"/>
      <c r="C92" s="379" t="s">
        <v>264</v>
      </c>
      <c r="D92" s="394">
        <v>-4261288</v>
      </c>
      <c r="E92" s="394">
        <v>-4266027</v>
      </c>
      <c r="F92" s="394">
        <v>-2735232</v>
      </c>
      <c r="G92" s="394">
        <f>+D92+E92+F92</f>
        <v>-11262547</v>
      </c>
      <c r="H92" s="396"/>
      <c r="K92" s="394">
        <v>-11262547</v>
      </c>
      <c r="L92" s="376">
        <f>+G92-K92</f>
        <v>0</v>
      </c>
    </row>
    <row r="93" spans="2:12" ht="12">
      <c r="B93" s="377"/>
      <c r="C93" s="379" t="s">
        <v>265</v>
      </c>
      <c r="D93" s="394">
        <v>-4650399</v>
      </c>
      <c r="E93" s="394">
        <v>-4793868</v>
      </c>
      <c r="F93" s="394">
        <v>-710940</v>
      </c>
      <c r="G93" s="394">
        <f>+D93+E93+F93</f>
        <v>-10155207</v>
      </c>
      <c r="H93" s="396"/>
      <c r="K93" s="394">
        <v>-10155207</v>
      </c>
      <c r="L93" s="376">
        <f>+G93-K93</f>
        <v>0</v>
      </c>
    </row>
    <row r="95" spans="2:12" ht="12">
      <c r="B95" s="387" t="s">
        <v>180</v>
      </c>
      <c r="C95" s="395"/>
      <c r="D95" s="383">
        <f>+D89+D91+D92+D93</f>
        <v>47489144</v>
      </c>
      <c r="E95" s="383">
        <f>+E89+E91+E92+E93</f>
        <v>14494169</v>
      </c>
      <c r="F95" s="383">
        <f>+F89+F91+F92+F93</f>
        <v>-2349047</v>
      </c>
      <c r="G95" s="383">
        <f>+G89+G91+G92+G93</f>
        <v>59634266</v>
      </c>
      <c r="H95" s="388"/>
      <c r="K95" s="383">
        <f>+K89+K91+K92+K93</f>
        <v>59634266</v>
      </c>
      <c r="L95" s="376">
        <f>+G95-K95</f>
        <v>0</v>
      </c>
    </row>
    <row r="97" spans="2:12" ht="12">
      <c r="B97" s="392"/>
      <c r="C97" s="379" t="s">
        <v>181</v>
      </c>
      <c r="D97" s="394">
        <v>-10748481</v>
      </c>
      <c r="E97" s="394">
        <v>-2483696</v>
      </c>
      <c r="F97" s="394">
        <v>381569</v>
      </c>
      <c r="G97" s="394">
        <f>+D97+E97+F97</f>
        <v>-12850608</v>
      </c>
      <c r="H97" s="396"/>
      <c r="K97" s="394">
        <v>-12850608</v>
      </c>
      <c r="L97" s="376">
        <f>+G97-K97</f>
        <v>0</v>
      </c>
    </row>
    <row r="98" spans="2:12" ht="24">
      <c r="B98" s="392"/>
      <c r="C98" s="379" t="s">
        <v>182</v>
      </c>
      <c r="D98" s="394">
        <v>0</v>
      </c>
      <c r="E98" s="394">
        <v>-508669</v>
      </c>
      <c r="F98" s="394">
        <v>0</v>
      </c>
      <c r="G98" s="394">
        <f>+D98+E98+F98</f>
        <v>-508669</v>
      </c>
      <c r="H98" s="396"/>
      <c r="K98" s="394">
        <v>-508669</v>
      </c>
      <c r="L98" s="376">
        <f>+G98-K98</f>
        <v>0</v>
      </c>
    </row>
    <row r="100" spans="2:12" ht="12">
      <c r="B100" s="387" t="s">
        <v>183</v>
      </c>
      <c r="C100" s="395"/>
      <c r="D100" s="391">
        <f>+D95+D97+D98</f>
        <v>36740663</v>
      </c>
      <c r="E100" s="391">
        <f>+E95+E97+E98</f>
        <v>11501804</v>
      </c>
      <c r="F100" s="391">
        <f>+F95+F97+F98</f>
        <v>-1967478</v>
      </c>
      <c r="G100" s="391">
        <f>+G95+G97+G98</f>
        <v>46274989</v>
      </c>
      <c r="H100" s="388"/>
      <c r="K100" s="391">
        <f>+K95+K97+K98</f>
        <v>46274989</v>
      </c>
      <c r="L100" s="376">
        <f>+G100-K100</f>
        <v>0</v>
      </c>
    </row>
    <row r="101" spans="2:3" ht="6" customHeight="1">
      <c r="B101" s="397"/>
      <c r="C101" s="398"/>
    </row>
    <row r="102" spans="2:12" ht="12">
      <c r="B102" s="387" t="s">
        <v>266</v>
      </c>
      <c r="C102" s="395"/>
      <c r="D102" s="391">
        <f>+D103+D106+D110+D111</f>
        <v>4887129</v>
      </c>
      <c r="E102" s="391">
        <f>+E103+E106+E110+E111</f>
        <v>523998</v>
      </c>
      <c r="F102" s="391">
        <f>+F103+F106+F110+F111</f>
        <v>934063</v>
      </c>
      <c r="G102" s="391">
        <f>+G103+G106+G110+G111</f>
        <v>6345190</v>
      </c>
      <c r="H102" s="388"/>
      <c r="K102" s="383">
        <f>SUM(K103:K111)</f>
        <v>6345190</v>
      </c>
      <c r="L102" s="376">
        <f>+G102-K102</f>
        <v>0</v>
      </c>
    </row>
    <row r="103" spans="2:12" ht="12">
      <c r="B103" s="387"/>
      <c r="C103" s="395" t="s">
        <v>267</v>
      </c>
      <c r="D103" s="391">
        <v>200565</v>
      </c>
      <c r="E103" s="391">
        <v>1181121</v>
      </c>
      <c r="F103" s="391">
        <v>1088874</v>
      </c>
      <c r="G103" s="391">
        <f aca="true" t="shared" si="9" ref="G103:G110">+D103+E103+F103</f>
        <v>2470560</v>
      </c>
      <c r="H103" s="388"/>
      <c r="K103" s="394">
        <v>2470560</v>
      </c>
      <c r="L103" s="376">
        <f>+G103-K103</f>
        <v>0</v>
      </c>
    </row>
    <row r="104" spans="2:12" ht="12.75" customHeight="1">
      <c r="B104" s="392"/>
      <c r="C104" s="379" t="s">
        <v>268</v>
      </c>
      <c r="D104" s="394">
        <v>200565.00000000026</v>
      </c>
      <c r="E104" s="394">
        <v>199485</v>
      </c>
      <c r="F104" s="394">
        <v>0</v>
      </c>
      <c r="G104" s="394">
        <f t="shared" si="9"/>
        <v>400050.00000000023</v>
      </c>
      <c r="H104" s="396"/>
      <c r="I104" s="376"/>
      <c r="K104" s="394"/>
      <c r="L104" s="376"/>
    </row>
    <row r="105" spans="2:12" ht="12.75" customHeight="1">
      <c r="B105" s="392"/>
      <c r="C105" s="379" t="s">
        <v>269</v>
      </c>
      <c r="D105" s="394"/>
      <c r="E105" s="394">
        <f>+E103-E104</f>
        <v>981636</v>
      </c>
      <c r="F105" s="394">
        <f>+F103-F104</f>
        <v>1088874</v>
      </c>
      <c r="G105" s="394">
        <f t="shared" si="9"/>
        <v>2070510</v>
      </c>
      <c r="H105" s="396"/>
      <c r="I105" s="376"/>
      <c r="K105" s="394"/>
      <c r="L105" s="376"/>
    </row>
    <row r="106" spans="2:12" ht="12">
      <c r="B106" s="387"/>
      <c r="C106" s="395" t="s">
        <v>270</v>
      </c>
      <c r="D106" s="391">
        <v>-5206258</v>
      </c>
      <c r="E106" s="391">
        <v>-870861</v>
      </c>
      <c r="F106" s="391">
        <v>-139395</v>
      </c>
      <c r="G106" s="391">
        <f t="shared" si="9"/>
        <v>-6216514</v>
      </c>
      <c r="H106" s="388"/>
      <c r="K106" s="383">
        <v>-6216514</v>
      </c>
      <c r="L106" s="376">
        <f>+G106-K106</f>
        <v>0</v>
      </c>
    </row>
    <row r="107" spans="2:12" ht="12">
      <c r="B107" s="392"/>
      <c r="C107" s="379" t="s">
        <v>271</v>
      </c>
      <c r="D107" s="394">
        <v>-187377</v>
      </c>
      <c r="E107" s="394">
        <v>-288</v>
      </c>
      <c r="F107" s="394"/>
      <c r="G107" s="394">
        <f t="shared" si="9"/>
        <v>-187665</v>
      </c>
      <c r="H107" s="396"/>
      <c r="I107" s="376"/>
      <c r="K107" s="394"/>
      <c r="L107" s="376"/>
    </row>
    <row r="108" spans="2:12" ht="12">
      <c r="B108" s="392"/>
      <c r="C108" s="379" t="s">
        <v>272</v>
      </c>
      <c r="D108" s="394">
        <v>-3762258</v>
      </c>
      <c r="E108" s="394">
        <v>0</v>
      </c>
      <c r="F108" s="394">
        <v>0</v>
      </c>
      <c r="G108" s="394">
        <f t="shared" si="9"/>
        <v>-3762258</v>
      </c>
      <c r="H108" s="396"/>
      <c r="I108" s="376"/>
      <c r="K108" s="394"/>
      <c r="L108" s="376"/>
    </row>
    <row r="109" spans="2:12" ht="12">
      <c r="B109" s="392"/>
      <c r="C109" s="379" t="s">
        <v>273</v>
      </c>
      <c r="D109" s="394">
        <f>+D106-D107-D108</f>
        <v>-1256623</v>
      </c>
      <c r="E109" s="394">
        <f>+E106-E107-E108</f>
        <v>-870573</v>
      </c>
      <c r="F109" s="394">
        <f>+F106-F107-F108</f>
        <v>-139395</v>
      </c>
      <c r="G109" s="394">
        <f t="shared" si="9"/>
        <v>-2266591</v>
      </c>
      <c r="H109" s="396"/>
      <c r="I109" s="376"/>
      <c r="K109" s="394"/>
      <c r="L109" s="376"/>
    </row>
    <row r="110" spans="2:12" ht="12">
      <c r="B110" s="392"/>
      <c r="C110" s="379" t="s">
        <v>274</v>
      </c>
      <c r="D110" s="394">
        <v>213</v>
      </c>
      <c r="E110" s="394">
        <v>165078</v>
      </c>
      <c r="F110" s="394">
        <v>832</v>
      </c>
      <c r="G110" s="394">
        <f t="shared" si="9"/>
        <v>166123</v>
      </c>
      <c r="H110" s="396"/>
      <c r="K110" s="394">
        <v>166123</v>
      </c>
      <c r="L110" s="376">
        <f>+G110-K110</f>
        <v>0</v>
      </c>
    </row>
    <row r="111" spans="2:12" ht="12">
      <c r="B111" s="392"/>
      <c r="C111" s="379" t="s">
        <v>275</v>
      </c>
      <c r="D111" s="383">
        <f>+D112+D113</f>
        <v>9892609</v>
      </c>
      <c r="E111" s="383">
        <f>+E112+E113</f>
        <v>48660</v>
      </c>
      <c r="F111" s="383">
        <f>+F112+F113</f>
        <v>-16248</v>
      </c>
      <c r="G111" s="383">
        <f>+G112+G113</f>
        <v>9925021</v>
      </c>
      <c r="H111" s="388"/>
      <c r="K111" s="383">
        <f>+K112+K113</f>
        <v>9925021</v>
      </c>
      <c r="L111" s="376">
        <f>+G111-K111</f>
        <v>0</v>
      </c>
    </row>
    <row r="112" spans="2:12" ht="12">
      <c r="B112" s="392"/>
      <c r="C112" s="393" t="s">
        <v>276</v>
      </c>
      <c r="D112" s="394">
        <v>9892609</v>
      </c>
      <c r="E112" s="394">
        <v>48660</v>
      </c>
      <c r="F112" s="394">
        <v>-16248</v>
      </c>
      <c r="G112" s="394">
        <f>+D112+E112+F112</f>
        <v>9925021</v>
      </c>
      <c r="H112" s="396"/>
      <c r="K112" s="394">
        <v>9925021</v>
      </c>
      <c r="L112" s="376">
        <f>+G112-K112</f>
        <v>0</v>
      </c>
    </row>
    <row r="113" spans="2:12" ht="12">
      <c r="B113" s="392"/>
      <c r="C113" s="393" t="s">
        <v>277</v>
      </c>
      <c r="D113" s="394">
        <v>0</v>
      </c>
      <c r="E113" s="394">
        <v>0</v>
      </c>
      <c r="F113" s="394">
        <v>0</v>
      </c>
      <c r="G113" s="394">
        <f>+D113+E113+F113</f>
        <v>0</v>
      </c>
      <c r="H113" s="396"/>
      <c r="K113" s="394">
        <v>0</v>
      </c>
      <c r="L113" s="376">
        <f>+G113-K113</f>
        <v>0</v>
      </c>
    </row>
    <row r="114" ht="6.75" customHeight="1"/>
    <row r="115" spans="2:12" ht="24">
      <c r="B115" s="399"/>
      <c r="C115" s="379" t="s">
        <v>278</v>
      </c>
      <c r="D115" s="394">
        <v>1146205</v>
      </c>
      <c r="E115" s="394">
        <v>0</v>
      </c>
      <c r="F115" s="394">
        <v>0</v>
      </c>
      <c r="G115" s="394">
        <f>+D115+E115+F115</f>
        <v>1146205</v>
      </c>
      <c r="H115" s="396"/>
      <c r="K115" s="394">
        <v>1146205</v>
      </c>
      <c r="L115" s="376">
        <f>+G115-K115</f>
        <v>0</v>
      </c>
    </row>
    <row r="116" spans="2:12" ht="12">
      <c r="B116" s="400"/>
      <c r="C116" s="379" t="s">
        <v>279</v>
      </c>
      <c r="D116" s="391">
        <f>+D117+D118</f>
        <v>33544</v>
      </c>
      <c r="E116" s="391">
        <f>+E117+E118</f>
        <v>0</v>
      </c>
      <c r="F116" s="391">
        <f>+F117+F118</f>
        <v>-2468</v>
      </c>
      <c r="G116" s="391">
        <f>+G117+G118</f>
        <v>31076</v>
      </c>
      <c r="H116" s="401"/>
      <c r="K116" s="391">
        <f>+K117+K118</f>
        <v>31076</v>
      </c>
      <c r="L116" s="376">
        <f>+G116-K116</f>
        <v>0</v>
      </c>
    </row>
    <row r="117" spans="2:12" ht="12">
      <c r="B117" s="387"/>
      <c r="C117" s="393" t="s">
        <v>280</v>
      </c>
      <c r="D117" s="394">
        <v>0</v>
      </c>
      <c r="E117" s="394">
        <v>0</v>
      </c>
      <c r="F117" s="394">
        <v>0</v>
      </c>
      <c r="G117" s="394">
        <f>+D117+E117+F117</f>
        <v>0</v>
      </c>
      <c r="H117" s="396"/>
      <c r="K117" s="394">
        <v>0</v>
      </c>
      <c r="L117" s="376">
        <f>+G117-K117</f>
        <v>0</v>
      </c>
    </row>
    <row r="118" spans="2:12" ht="12">
      <c r="B118" s="387"/>
      <c r="C118" s="393" t="s">
        <v>281</v>
      </c>
      <c r="D118" s="394">
        <v>33544</v>
      </c>
      <c r="E118" s="394">
        <v>0</v>
      </c>
      <c r="F118" s="394">
        <v>-2468</v>
      </c>
      <c r="G118" s="394">
        <f>+D118+E118+F118</f>
        <v>31076</v>
      </c>
      <c r="H118" s="396"/>
      <c r="K118" s="394">
        <v>31076</v>
      </c>
      <c r="L118" s="376">
        <f>+G118-K118</f>
        <v>0</v>
      </c>
    </row>
    <row r="120" spans="2:12" ht="12">
      <c r="B120" s="387" t="s">
        <v>282</v>
      </c>
      <c r="C120" s="395"/>
      <c r="D120" s="391">
        <f>+D100+D102+D115+D116</f>
        <v>42807541</v>
      </c>
      <c r="E120" s="391">
        <f>+E100+E102+E115+E116</f>
        <v>12025802</v>
      </c>
      <c r="F120" s="391">
        <f>+F100+F102+F115+F116</f>
        <v>-1035883</v>
      </c>
      <c r="G120" s="391">
        <f>+G100+G102+G115+G116</f>
        <v>53797460</v>
      </c>
      <c r="H120" s="401"/>
      <c r="K120" s="391">
        <f>+K100+K102+K115+K116</f>
        <v>53797460</v>
      </c>
      <c r="L120" s="376">
        <f>+G120-K120</f>
        <v>0</v>
      </c>
    </row>
    <row r="122" spans="2:12" ht="12">
      <c r="B122" s="392"/>
      <c r="C122" s="379" t="s">
        <v>283</v>
      </c>
      <c r="D122" s="394">
        <v>1645075</v>
      </c>
      <c r="E122" s="394">
        <v>-301156</v>
      </c>
      <c r="F122" s="394">
        <v>481948</v>
      </c>
      <c r="G122" s="394">
        <f>+D122+E122+F122</f>
        <v>1825867</v>
      </c>
      <c r="H122" s="396"/>
      <c r="K122" s="394">
        <v>1825867</v>
      </c>
      <c r="L122" s="376">
        <f>+G122-K122</f>
        <v>0</v>
      </c>
    </row>
    <row r="124" spans="2:12" ht="12">
      <c r="B124" s="387" t="s">
        <v>284</v>
      </c>
      <c r="C124" s="395"/>
      <c r="D124" s="383">
        <f>+D120+D122</f>
        <v>44452616</v>
      </c>
      <c r="E124" s="383">
        <f>+E120+E122</f>
        <v>11724646</v>
      </c>
      <c r="F124" s="383">
        <f>+F120+F122</f>
        <v>-553935</v>
      </c>
      <c r="G124" s="383">
        <f>+G120+G122</f>
        <v>55623327</v>
      </c>
      <c r="H124" s="388"/>
      <c r="K124" s="383">
        <f>+K120+K122</f>
        <v>55623327</v>
      </c>
      <c r="L124" s="376">
        <f>+G124-K124</f>
        <v>0</v>
      </c>
    </row>
    <row r="125" spans="2:12" ht="12">
      <c r="B125" s="392"/>
      <c r="C125" s="379" t="s">
        <v>285</v>
      </c>
      <c r="D125" s="394">
        <v>0</v>
      </c>
      <c r="E125" s="394">
        <v>0</v>
      </c>
      <c r="F125" s="394">
        <v>0</v>
      </c>
      <c r="G125" s="394">
        <f>+D125+E125+F125</f>
        <v>0</v>
      </c>
      <c r="H125" s="396"/>
      <c r="K125" s="394">
        <v>0</v>
      </c>
      <c r="L125" s="376">
        <f>+G125-K125</f>
        <v>0</v>
      </c>
    </row>
    <row r="126" spans="2:12" ht="12">
      <c r="B126" s="387" t="s">
        <v>286</v>
      </c>
      <c r="C126" s="379"/>
      <c r="D126" s="383">
        <f>+D124+D125</f>
        <v>44452616</v>
      </c>
      <c r="E126" s="383">
        <f>+E124+E125</f>
        <v>11724646</v>
      </c>
      <c r="F126" s="383">
        <f>+F124+F125</f>
        <v>-553935</v>
      </c>
      <c r="G126" s="383">
        <f>+G124+G125</f>
        <v>55623327</v>
      </c>
      <c r="H126" s="388"/>
      <c r="K126" s="383">
        <f>+K124+K125</f>
        <v>55623327</v>
      </c>
      <c r="L126" s="376">
        <f>+G126-K126</f>
        <v>0</v>
      </c>
    </row>
    <row r="127" ht="6" customHeight="1">
      <c r="K127" s="376"/>
    </row>
    <row r="128" spans="2:12" ht="12">
      <c r="B128" s="392"/>
      <c r="C128" s="379" t="s">
        <v>287</v>
      </c>
      <c r="D128" s="383">
        <f>+D126</f>
        <v>44452616</v>
      </c>
      <c r="E128" s="383">
        <f>+E126</f>
        <v>11724646</v>
      </c>
      <c r="F128" s="383">
        <f>+F126</f>
        <v>-553935</v>
      </c>
      <c r="G128" s="383">
        <f>+G129+G130</f>
        <v>55623327</v>
      </c>
      <c r="H128" s="388"/>
      <c r="K128" s="383">
        <f>+K129+K130</f>
        <v>55623327</v>
      </c>
      <c r="L128" s="376">
        <f>+G128-K128</f>
        <v>0</v>
      </c>
    </row>
    <row r="129" spans="2:12" ht="12" customHeight="1">
      <c r="B129" s="392"/>
      <c r="C129" s="395" t="s">
        <v>288</v>
      </c>
      <c r="D129" s="383"/>
      <c r="E129" s="383"/>
      <c r="F129" s="383"/>
      <c r="G129" s="383">
        <v>37440723</v>
      </c>
      <c r="H129" s="396"/>
      <c r="K129" s="394">
        <v>37440723</v>
      </c>
      <c r="L129" s="376">
        <f>+G129-K129</f>
        <v>0</v>
      </c>
    </row>
    <row r="130" spans="2:12" ht="12">
      <c r="B130" s="392"/>
      <c r="C130" s="395" t="s">
        <v>289</v>
      </c>
      <c r="D130" s="391"/>
      <c r="E130" s="391"/>
      <c r="F130" s="391"/>
      <c r="G130" s="391">
        <v>18182604</v>
      </c>
      <c r="H130" s="396"/>
      <c r="K130" s="394">
        <v>18182604</v>
      </c>
      <c r="L130" s="376">
        <f>+G130-K130</f>
        <v>0</v>
      </c>
    </row>
    <row r="132" spans="4:14" s="402" customFormat="1" ht="12">
      <c r="D132" s="402">
        <f>+D126-D128</f>
        <v>0</v>
      </c>
      <c r="E132" s="402">
        <f>+E126-E128</f>
        <v>0</v>
      </c>
      <c r="F132" s="402">
        <f>+F126-F128</f>
        <v>0</v>
      </c>
      <c r="G132" s="402">
        <f>+G126-G128</f>
        <v>0</v>
      </c>
      <c r="K132" s="402">
        <f>+K126-K128</f>
        <v>0</v>
      </c>
      <c r="M132" s="369"/>
      <c r="N132" s="369"/>
    </row>
    <row r="133" spans="4:8" ht="12">
      <c r="D133" s="376"/>
      <c r="E133" s="376"/>
      <c r="F133" s="376"/>
      <c r="G133" s="376"/>
      <c r="H133" s="376"/>
    </row>
    <row r="134" spans="4:7" ht="12">
      <c r="D134" s="376"/>
      <c r="E134" s="376"/>
      <c r="F134" s="376"/>
      <c r="G134" s="376"/>
    </row>
    <row r="140" spans="2:7" ht="12" customHeight="1">
      <c r="B140" s="471" t="s">
        <v>3</v>
      </c>
      <c r="C140" s="472"/>
      <c r="D140" s="370" t="s">
        <v>197</v>
      </c>
      <c r="E140" s="370" t="s">
        <v>22</v>
      </c>
      <c r="F140" s="370" t="s">
        <v>198</v>
      </c>
      <c r="G140" s="370" t="s">
        <v>199</v>
      </c>
    </row>
    <row r="141" spans="2:7" ht="12">
      <c r="B141" s="467" t="s">
        <v>290</v>
      </c>
      <c r="C141" s="468"/>
      <c r="D141" s="372">
        <f>+D74</f>
        <v>42460</v>
      </c>
      <c r="E141" s="372">
        <f>+E74</f>
        <v>42460</v>
      </c>
      <c r="F141" s="372">
        <f>+F74</f>
        <v>42460</v>
      </c>
      <c r="G141" s="372">
        <f>+G74</f>
        <v>42460</v>
      </c>
    </row>
    <row r="142" spans="2:7" ht="12">
      <c r="B142" s="469"/>
      <c r="C142" s="470"/>
      <c r="D142" s="389" t="s">
        <v>19</v>
      </c>
      <c r="E142" s="389" t="s">
        <v>19</v>
      </c>
      <c r="F142" s="389" t="s">
        <v>19</v>
      </c>
      <c r="G142" s="389" t="s">
        <v>19</v>
      </c>
    </row>
    <row r="144" spans="2:14" ht="12">
      <c r="B144" s="387"/>
      <c r="C144" s="393" t="s">
        <v>291</v>
      </c>
      <c r="D144" s="375">
        <v>-86946788</v>
      </c>
      <c r="E144" s="375">
        <v>-176909</v>
      </c>
      <c r="F144" s="375">
        <v>-5355870</v>
      </c>
      <c r="G144" s="375">
        <f>+E144+F144+D144</f>
        <v>-92479567</v>
      </c>
      <c r="K144" s="391">
        <v>-92479567</v>
      </c>
      <c r="L144" s="376">
        <f>+G144-K144</f>
        <v>0</v>
      </c>
      <c r="N144" s="376"/>
    </row>
    <row r="145" spans="2:14" ht="12">
      <c r="B145" s="387"/>
      <c r="C145" s="393" t="s">
        <v>292</v>
      </c>
      <c r="D145" s="375">
        <v>-3941479</v>
      </c>
      <c r="E145" s="375">
        <v>1182302</v>
      </c>
      <c r="F145" s="375">
        <v>-12180648</v>
      </c>
      <c r="G145" s="375">
        <f>+E145+F145+D145</f>
        <v>-14939825</v>
      </c>
      <c r="K145" s="391">
        <v>-14939825</v>
      </c>
      <c r="L145" s="376">
        <f>+G145-K145</f>
        <v>0</v>
      </c>
      <c r="N145" s="376"/>
    </row>
    <row r="146" spans="2:14" ht="12">
      <c r="B146" s="387"/>
      <c r="C146" s="393" t="s">
        <v>293</v>
      </c>
      <c r="D146" s="375">
        <v>134819437</v>
      </c>
      <c r="E146" s="375">
        <v>11549438</v>
      </c>
      <c r="F146" s="375">
        <v>-45658861</v>
      </c>
      <c r="G146" s="375">
        <f>+E146+F146+D146</f>
        <v>100710014</v>
      </c>
      <c r="H146" s="396"/>
      <c r="K146" s="391">
        <v>100710014</v>
      </c>
      <c r="L146" s="376">
        <f>+G146-K146</f>
        <v>0</v>
      </c>
      <c r="N146" s="376"/>
    </row>
    <row r="147" spans="16:17" ht="12">
      <c r="P147" s="385"/>
      <c r="Q147" s="385"/>
    </row>
  </sheetData>
  <sheetProtection/>
  <mergeCells count="9">
    <mergeCell ref="B74:C75"/>
    <mergeCell ref="B140:C140"/>
    <mergeCell ref="B141:C142"/>
    <mergeCell ref="B3:C3"/>
    <mergeCell ref="B4:C5"/>
    <mergeCell ref="B34:C34"/>
    <mergeCell ref="B35:C36"/>
    <mergeCell ref="B58:C58"/>
    <mergeCell ref="B73:C7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25"/>
  <sheetViews>
    <sheetView showGridLines="0" zoomScale="90" zoomScaleNormal="90" zoomScalePageLayoutView="0" workbookViewId="0" topLeftCell="A1">
      <selection activeCell="I22" sqref="I22"/>
    </sheetView>
  </sheetViews>
  <sheetFormatPr defaultColWidth="4.00390625" defaultRowHeight="12.75"/>
  <cols>
    <col min="1" max="1" width="2.7109375" style="24" customWidth="1"/>
    <col min="2" max="2" width="23.28125" style="24" customWidth="1"/>
    <col min="3" max="3" width="14.7109375" style="24" customWidth="1"/>
    <col min="4" max="4" width="10.28125" style="24" hidden="1" customWidth="1"/>
    <col min="5" max="5" width="12.8515625" style="24" customWidth="1"/>
    <col min="6" max="6" width="10.28125" style="24" hidden="1" customWidth="1"/>
    <col min="7" max="7" width="13.28125" style="24" customWidth="1"/>
    <col min="8" max="8" width="10.28125" style="24" hidden="1" customWidth="1"/>
    <col min="9" max="9" width="17.7109375" style="24" customWidth="1"/>
    <col min="10" max="10" width="10.57421875" style="24" hidden="1" customWidth="1"/>
    <col min="11" max="11" width="0.2890625" style="24" customWidth="1"/>
    <col min="12" max="12" width="0.42578125" style="24" hidden="1" customWidth="1"/>
    <col min="13" max="15" width="4.00390625" style="24" customWidth="1"/>
    <col min="16" max="16" width="9.7109375" style="24" bestFit="1" customWidth="1"/>
    <col min="17" max="16384" width="4.00390625" style="24" customWidth="1"/>
  </cols>
  <sheetData>
    <row r="3" spans="2:11" ht="14.25">
      <c r="B3" s="166"/>
      <c r="C3" s="435" t="s">
        <v>71</v>
      </c>
      <c r="D3" s="435"/>
      <c r="E3" s="435" t="s">
        <v>90</v>
      </c>
      <c r="F3" s="435"/>
      <c r="G3" s="435" t="s">
        <v>91</v>
      </c>
      <c r="H3" s="435"/>
      <c r="I3" s="435" t="s">
        <v>92</v>
      </c>
      <c r="J3" s="435"/>
      <c r="K3" s="2"/>
    </row>
    <row r="4" spans="2:15" ht="14.25">
      <c r="B4" s="166" t="s">
        <v>65</v>
      </c>
      <c r="C4" s="435" t="s">
        <v>16</v>
      </c>
      <c r="D4" s="435"/>
      <c r="E4" s="435" t="s">
        <v>51</v>
      </c>
      <c r="F4" s="435"/>
      <c r="G4" s="435" t="s">
        <v>94</v>
      </c>
      <c r="H4" s="435"/>
      <c r="I4" s="435"/>
      <c r="J4" s="435"/>
      <c r="K4" s="33"/>
      <c r="M4" s="2"/>
      <c r="N4" s="2"/>
      <c r="O4" s="2"/>
    </row>
    <row r="5" spans="2:15" ht="14.25">
      <c r="B5" s="166"/>
      <c r="C5" s="167">
        <v>42430</v>
      </c>
      <c r="D5" s="167">
        <v>42064</v>
      </c>
      <c r="E5" s="167">
        <v>42430</v>
      </c>
      <c r="F5" s="167">
        <v>42064</v>
      </c>
      <c r="G5" s="167">
        <v>42430</v>
      </c>
      <c r="H5" s="167">
        <v>42064</v>
      </c>
      <c r="I5" s="167">
        <v>42430</v>
      </c>
      <c r="J5" s="167">
        <v>42064</v>
      </c>
      <c r="K5" s="2"/>
      <c r="M5" s="2"/>
      <c r="N5" s="2"/>
      <c r="O5" s="2"/>
    </row>
    <row r="6" ht="6" customHeight="1"/>
    <row r="7" spans="2:15" s="34" customFormat="1" ht="17.25" customHeight="1" thickBot="1">
      <c r="B7" s="168" t="s">
        <v>178</v>
      </c>
      <c r="C7" s="357">
        <v>1308</v>
      </c>
      <c r="D7" s="358">
        <v>3841</v>
      </c>
      <c r="E7" s="359">
        <v>0.05</v>
      </c>
      <c r="F7" s="360">
        <v>0.054</v>
      </c>
      <c r="G7" s="357">
        <v>1789.516</v>
      </c>
      <c r="H7" s="358">
        <v>1750.587</v>
      </c>
      <c r="I7" s="358">
        <v>2671</v>
      </c>
      <c r="J7" s="169">
        <v>2548.161572052402</v>
      </c>
      <c r="K7" s="143">
        <v>0</v>
      </c>
      <c r="L7" s="143">
        <v>0</v>
      </c>
      <c r="M7" s="143"/>
      <c r="N7" s="2"/>
      <c r="O7" s="2"/>
    </row>
    <row r="8" spans="2:10" ht="6" customHeight="1">
      <c r="B8" s="152"/>
      <c r="C8" s="152"/>
      <c r="D8" s="152"/>
      <c r="E8" s="152"/>
      <c r="F8" s="152"/>
      <c r="G8" s="152"/>
      <c r="H8" s="152"/>
      <c r="I8" s="152"/>
      <c r="J8" s="152"/>
    </row>
    <row r="9" spans="2:15" s="34" customFormat="1" ht="18" customHeight="1">
      <c r="B9" s="284" t="s">
        <v>17</v>
      </c>
      <c r="C9" s="285">
        <v>1308</v>
      </c>
      <c r="D9" s="285">
        <v>3841</v>
      </c>
      <c r="E9" s="286">
        <v>0.05</v>
      </c>
      <c r="F9" s="285">
        <v>0.054</v>
      </c>
      <c r="G9" s="285">
        <v>1789.516</v>
      </c>
      <c r="H9" s="285">
        <v>1750.587</v>
      </c>
      <c r="I9" s="285">
        <v>2671</v>
      </c>
      <c r="J9" s="285">
        <v>1742.8565400843881</v>
      </c>
      <c r="K9" s="2"/>
      <c r="M9" s="2"/>
      <c r="N9" s="2"/>
      <c r="O9" s="2"/>
    </row>
    <row r="10" spans="2:15" s="291" customFormat="1" ht="3" customHeight="1">
      <c r="B10" s="287"/>
      <c r="C10" s="288"/>
      <c r="D10" s="288"/>
      <c r="E10" s="289"/>
      <c r="F10" s="289"/>
      <c r="G10" s="288"/>
      <c r="H10" s="288"/>
      <c r="I10" s="288"/>
      <c r="J10" s="288"/>
      <c r="K10" s="290"/>
      <c r="M10" s="290"/>
      <c r="N10" s="290"/>
      <c r="O10" s="290"/>
    </row>
    <row r="11" spans="2:15" ht="15.75" customHeight="1">
      <c r="B11" s="160" t="s">
        <v>93</v>
      </c>
      <c r="C11" s="160"/>
      <c r="D11" s="160"/>
      <c r="E11" s="160"/>
      <c r="F11" s="160"/>
      <c r="G11" s="160"/>
      <c r="H11" s="160"/>
      <c r="I11" s="160"/>
      <c r="J11" s="160"/>
      <c r="K11" s="2"/>
      <c r="M11" s="2"/>
      <c r="N11" s="2"/>
      <c r="O11" s="2"/>
    </row>
    <row r="12" spans="2:15" ht="14.25" customHeight="1">
      <c r="B12" s="160"/>
      <c r="C12" s="160"/>
      <c r="D12" s="160"/>
      <c r="E12" s="160"/>
      <c r="F12" s="160"/>
      <c r="G12" s="160"/>
      <c r="H12" s="160"/>
      <c r="I12" s="161"/>
      <c r="J12" s="160"/>
      <c r="K12" s="2"/>
      <c r="M12" s="2"/>
      <c r="N12" s="2"/>
      <c r="O12" s="2"/>
    </row>
    <row r="13" spans="3:15" ht="15.75" customHeight="1">
      <c r="C13" s="89"/>
      <c r="D13" s="90"/>
      <c r="G13" s="89"/>
      <c r="H13" s="90"/>
      <c r="K13" s="2"/>
      <c r="M13" s="2"/>
      <c r="N13" s="2"/>
      <c r="O13" s="2"/>
    </row>
    <row r="14" ht="6" customHeight="1">
      <c r="K14" s="2"/>
    </row>
    <row r="15" ht="14.25">
      <c r="H15" s="89"/>
    </row>
    <row r="16" spans="3:8" ht="14.25">
      <c r="C16" s="121"/>
      <c r="D16" s="90"/>
      <c r="E16"/>
      <c r="F16"/>
      <c r="G16" s="90"/>
      <c r="H16" s="121"/>
    </row>
    <row r="17" spans="5:8" ht="14.25">
      <c r="E17" s="142"/>
      <c r="F17" s="142"/>
      <c r="H17" s="89"/>
    </row>
    <row r="18" spans="3:8" ht="14.25">
      <c r="C18" s="90"/>
      <c r="D18" s="141"/>
      <c r="H18" s="89"/>
    </row>
    <row r="19" spans="3:8" ht="14.25">
      <c r="C19" s="141"/>
      <c r="D19" s="141"/>
      <c r="H19" s="90"/>
    </row>
    <row r="20" spans="3:16" ht="14.25">
      <c r="C20" s="141"/>
      <c r="D20" s="141"/>
      <c r="P20" s="140"/>
    </row>
    <row r="21" spans="3:4" ht="14.25">
      <c r="C21" s="141"/>
      <c r="D21" s="141"/>
    </row>
    <row r="22" spans="3:4" ht="14.25">
      <c r="C22" s="141"/>
      <c r="D22" s="141"/>
    </row>
    <row r="23" spans="3:4" ht="14.25">
      <c r="C23" s="141"/>
      <c r="D23" s="141"/>
    </row>
    <row r="24" spans="3:4" ht="14.25">
      <c r="C24" s="141"/>
      <c r="D24" s="141"/>
    </row>
    <row r="25" spans="3:4" ht="14.25">
      <c r="C25" s="141"/>
      <c r="D25" s="141"/>
    </row>
  </sheetData>
  <sheetProtection/>
  <mergeCells count="8">
    <mergeCell ref="I3:J3"/>
    <mergeCell ref="I4:J4"/>
    <mergeCell ref="G3:H3"/>
    <mergeCell ref="G4:H4"/>
    <mergeCell ref="C3:D3"/>
    <mergeCell ref="C4:D4"/>
    <mergeCell ref="E3:F3"/>
    <mergeCell ref="E4:F4"/>
  </mergeCells>
  <printOptions horizontalCentered="1" verticalCentered="1"/>
  <pageMargins left="0.2" right="0.25" top="0.64" bottom="1" header="0" footer="0"/>
  <pageSetup fitToHeight="1" fitToWidth="1"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X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8515625" style="0" customWidth="1"/>
    <col min="2" max="2" width="34.140625" style="0" bestFit="1" customWidth="1"/>
    <col min="3" max="3" width="11.8515625" style="0" customWidth="1"/>
    <col min="4" max="4" width="7.28125" style="0" hidden="1" customWidth="1"/>
    <col min="5" max="5" width="6.140625" style="0" hidden="1" customWidth="1"/>
    <col min="6" max="17" width="7.7109375" style="0" hidden="1" customWidth="1"/>
    <col min="18" max="18" width="14.28125" style="0" customWidth="1"/>
    <col min="19" max="19" width="7.00390625" style="0" hidden="1" customWidth="1"/>
    <col min="20" max="20" width="1.421875" style="0" customWidth="1"/>
    <col min="21" max="21" width="12.7109375" style="0" customWidth="1"/>
    <col min="22" max="22" width="7.00390625" style="0" hidden="1" customWidth="1"/>
    <col min="23" max="23" width="9.8515625" style="0" customWidth="1"/>
    <col min="24" max="24" width="7.8515625" style="0" hidden="1" customWidth="1"/>
    <col min="25" max="25" width="8.140625" style="0" customWidth="1"/>
  </cols>
  <sheetData>
    <row r="3" spans="2:24" ht="16.5" customHeight="1">
      <c r="B3" s="438" t="s">
        <v>126</v>
      </c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</row>
    <row r="4" spans="2:24" ht="4.5" customHeight="1"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</row>
    <row r="5" spans="2:24" ht="15" customHeight="1">
      <c r="B5" s="439" t="s">
        <v>137</v>
      </c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</row>
    <row r="6" spans="2:24" ht="12.75">
      <c r="B6" s="440" t="s">
        <v>120</v>
      </c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</row>
    <row r="7" spans="2:16" ht="14.25" customHeight="1"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</row>
    <row r="8" spans="2:24" ht="25.5" customHeight="1">
      <c r="B8" s="342" t="s">
        <v>26</v>
      </c>
      <c r="C8" s="436" t="s">
        <v>125</v>
      </c>
      <c r="D8" s="436"/>
      <c r="E8" s="436" t="s">
        <v>10</v>
      </c>
      <c r="F8" s="436"/>
      <c r="G8" s="437" t="s">
        <v>63</v>
      </c>
      <c r="H8" s="437"/>
      <c r="I8" s="436" t="s">
        <v>14</v>
      </c>
      <c r="J8" s="436"/>
      <c r="K8" s="436" t="s">
        <v>64</v>
      </c>
      <c r="L8" s="436"/>
      <c r="M8" s="436" t="s">
        <v>23</v>
      </c>
      <c r="N8" s="436"/>
      <c r="O8" s="436" t="s">
        <v>135</v>
      </c>
      <c r="P8" s="436"/>
      <c r="Q8" s="231"/>
      <c r="R8" s="436" t="s">
        <v>61</v>
      </c>
      <c r="S8" s="436"/>
      <c r="U8" s="437" t="s">
        <v>139</v>
      </c>
      <c r="V8" s="437"/>
      <c r="W8" s="436" t="s">
        <v>17</v>
      </c>
      <c r="X8" s="436"/>
    </row>
    <row r="9" spans="2:24" ht="14.25">
      <c r="B9" s="232"/>
      <c r="C9" s="230">
        <v>42430</v>
      </c>
      <c r="D9" s="230">
        <v>42064</v>
      </c>
      <c r="E9" s="230">
        <v>42430</v>
      </c>
      <c r="F9" s="230">
        <v>42064</v>
      </c>
      <c r="G9" s="230">
        <v>42430</v>
      </c>
      <c r="H9" s="230">
        <v>42064</v>
      </c>
      <c r="I9" s="230">
        <v>42430</v>
      </c>
      <c r="J9" s="230">
        <v>42064</v>
      </c>
      <c r="K9" s="230">
        <v>42430</v>
      </c>
      <c r="L9" s="230">
        <v>42064</v>
      </c>
      <c r="M9" s="230">
        <v>42430</v>
      </c>
      <c r="N9" s="230">
        <v>42064</v>
      </c>
      <c r="O9" s="230">
        <v>42430</v>
      </c>
      <c r="P9" s="230">
        <v>42064</v>
      </c>
      <c r="Q9" s="233"/>
      <c r="R9" s="230">
        <v>42430</v>
      </c>
      <c r="S9" s="230">
        <v>42064</v>
      </c>
      <c r="U9" s="230">
        <v>42430</v>
      </c>
      <c r="V9" s="230">
        <v>42064</v>
      </c>
      <c r="W9" s="273">
        <v>42430</v>
      </c>
      <c r="X9" s="273">
        <v>42064</v>
      </c>
    </row>
    <row r="10" spans="2:22" ht="14.25"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3"/>
      <c r="R10" s="234"/>
      <c r="S10" s="234"/>
      <c r="U10" s="234"/>
      <c r="V10" s="234"/>
    </row>
    <row r="11" spans="2:22" ht="15" thickBot="1">
      <c r="B11" s="208" t="s">
        <v>126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3"/>
      <c r="R11" s="235"/>
      <c r="S11" s="235"/>
      <c r="U11" s="235"/>
      <c r="V11" s="235"/>
    </row>
    <row r="12" spans="2:24" ht="14.25">
      <c r="B12" s="236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3"/>
      <c r="R12" s="237"/>
      <c r="S12" s="237"/>
      <c r="U12" s="237"/>
      <c r="V12" s="237"/>
      <c r="W12" s="237"/>
      <c r="X12" s="237"/>
    </row>
    <row r="13" spans="2:24" ht="15" thickBot="1">
      <c r="B13" s="277" t="s">
        <v>125</v>
      </c>
      <c r="C13" s="238">
        <v>131039</v>
      </c>
      <c r="D13" s="238">
        <v>0</v>
      </c>
      <c r="E13" s="238">
        <v>23966</v>
      </c>
      <c r="F13" s="238">
        <v>19247</v>
      </c>
      <c r="G13" s="238">
        <v>69013</v>
      </c>
      <c r="H13" s="238">
        <v>67191</v>
      </c>
      <c r="I13" s="238">
        <v>235562</v>
      </c>
      <c r="J13" s="238">
        <v>155088</v>
      </c>
      <c r="K13" s="238">
        <v>101286</v>
      </c>
      <c r="L13" s="238">
        <v>81273</v>
      </c>
      <c r="M13" s="238">
        <v>0</v>
      </c>
      <c r="N13" s="238">
        <v>0</v>
      </c>
      <c r="O13" s="238">
        <v>429827</v>
      </c>
      <c r="P13" s="238">
        <v>322799</v>
      </c>
      <c r="Q13" s="233" t="e">
        <v>#REF!</v>
      </c>
      <c r="R13" s="238"/>
      <c r="S13" s="238">
        <v>0</v>
      </c>
      <c r="U13" s="238">
        <v>-34895</v>
      </c>
      <c r="V13" s="238">
        <v>0</v>
      </c>
      <c r="W13" s="238">
        <v>96144</v>
      </c>
      <c r="X13" s="238">
        <v>0</v>
      </c>
    </row>
    <row r="14" spans="2:24" ht="14.25">
      <c r="B14" s="239" t="s">
        <v>128</v>
      </c>
      <c r="C14" s="237">
        <v>103544</v>
      </c>
      <c r="D14" s="237">
        <v>0</v>
      </c>
      <c r="E14" s="237">
        <v>0</v>
      </c>
      <c r="F14" s="237">
        <v>0</v>
      </c>
      <c r="G14" s="237">
        <v>42563</v>
      </c>
      <c r="H14" s="237">
        <v>36993</v>
      </c>
      <c r="I14" s="237">
        <v>0</v>
      </c>
      <c r="J14" s="237">
        <v>0</v>
      </c>
      <c r="K14" s="237">
        <v>36489</v>
      </c>
      <c r="L14" s="237">
        <v>47754</v>
      </c>
      <c r="M14" s="237">
        <v>0</v>
      </c>
      <c r="N14" s="237">
        <v>0</v>
      </c>
      <c r="O14" s="237">
        <v>79052</v>
      </c>
      <c r="P14" s="237">
        <v>84747</v>
      </c>
      <c r="Q14" s="233" t="e">
        <v>#REF!</v>
      </c>
      <c r="R14" s="237"/>
      <c r="S14" s="237">
        <v>0</v>
      </c>
      <c r="U14" s="237">
        <v>-34895</v>
      </c>
      <c r="V14" s="237">
        <v>0</v>
      </c>
      <c r="W14" s="237">
        <v>68649</v>
      </c>
      <c r="X14" s="237">
        <v>0</v>
      </c>
    </row>
    <row r="15" spans="2:24" ht="14.25">
      <c r="B15" s="240" t="s">
        <v>127</v>
      </c>
      <c r="C15" s="241">
        <v>21090</v>
      </c>
      <c r="D15" s="241">
        <v>0</v>
      </c>
      <c r="E15" s="241">
        <v>1170</v>
      </c>
      <c r="F15" s="241">
        <v>1496</v>
      </c>
      <c r="G15" s="241">
        <v>26350</v>
      </c>
      <c r="H15" s="241">
        <v>16535</v>
      </c>
      <c r="I15" s="241">
        <v>145978</v>
      </c>
      <c r="J15" s="241">
        <v>115874</v>
      </c>
      <c r="K15" s="241">
        <v>52151</v>
      </c>
      <c r="L15" s="241">
        <v>24944</v>
      </c>
      <c r="M15" s="241">
        <v>0</v>
      </c>
      <c r="N15" s="241">
        <v>0</v>
      </c>
      <c r="O15" s="241">
        <v>225649</v>
      </c>
      <c r="P15" s="241">
        <v>158849</v>
      </c>
      <c r="Q15" s="233" t="e">
        <v>#REF!</v>
      </c>
      <c r="R15" s="241"/>
      <c r="S15" s="241">
        <v>0</v>
      </c>
      <c r="U15" s="241">
        <v>0</v>
      </c>
      <c r="V15" s="241">
        <v>0</v>
      </c>
      <c r="W15" s="241">
        <v>21090</v>
      </c>
      <c r="X15" s="241">
        <v>0</v>
      </c>
    </row>
    <row r="16" spans="2:24" ht="14.25">
      <c r="B16" s="240" t="s">
        <v>130</v>
      </c>
      <c r="C16" s="241">
        <v>6405</v>
      </c>
      <c r="D16" s="241">
        <v>0</v>
      </c>
      <c r="E16" s="241">
        <v>14055</v>
      </c>
      <c r="F16" s="241">
        <v>9828</v>
      </c>
      <c r="G16" s="241">
        <v>100</v>
      </c>
      <c r="H16" s="241">
        <v>13663</v>
      </c>
      <c r="I16" s="241">
        <v>89584</v>
      </c>
      <c r="J16" s="241">
        <v>39214</v>
      </c>
      <c r="K16" s="241">
        <v>8968</v>
      </c>
      <c r="L16" s="241">
        <v>3047</v>
      </c>
      <c r="M16" s="241">
        <v>0</v>
      </c>
      <c r="N16" s="241">
        <v>0</v>
      </c>
      <c r="O16" s="241">
        <v>112707</v>
      </c>
      <c r="P16" s="241">
        <v>65752</v>
      </c>
      <c r="Q16" s="233" t="e">
        <v>#REF!</v>
      </c>
      <c r="R16" s="241"/>
      <c r="S16" s="241">
        <v>0</v>
      </c>
      <c r="U16" s="241">
        <v>0</v>
      </c>
      <c r="V16" s="241">
        <v>0</v>
      </c>
      <c r="W16" s="241">
        <v>6405</v>
      </c>
      <c r="X16" s="241">
        <v>0</v>
      </c>
    </row>
    <row r="17" spans="2:24" ht="15" thickBot="1">
      <c r="B17" s="242" t="s">
        <v>129</v>
      </c>
      <c r="C17" s="235">
        <v>0</v>
      </c>
      <c r="D17" s="235">
        <v>0</v>
      </c>
      <c r="E17" s="235">
        <v>8741</v>
      </c>
      <c r="F17" s="235">
        <v>7923</v>
      </c>
      <c r="G17" s="235">
        <v>0</v>
      </c>
      <c r="H17" s="235">
        <v>0</v>
      </c>
      <c r="I17" s="235">
        <v>0</v>
      </c>
      <c r="J17" s="235">
        <v>0</v>
      </c>
      <c r="K17" s="235">
        <v>3678</v>
      </c>
      <c r="L17" s="235">
        <v>5528</v>
      </c>
      <c r="M17" s="235">
        <v>0</v>
      </c>
      <c r="N17" s="235">
        <v>0</v>
      </c>
      <c r="O17" s="235">
        <v>12419</v>
      </c>
      <c r="P17" s="235">
        <v>13451</v>
      </c>
      <c r="Q17" s="233" t="e">
        <v>#REF!</v>
      </c>
      <c r="R17" s="235"/>
      <c r="S17" s="235">
        <v>0</v>
      </c>
      <c r="U17" s="235">
        <v>0</v>
      </c>
      <c r="V17" s="235">
        <v>0</v>
      </c>
      <c r="W17" s="235">
        <v>0</v>
      </c>
      <c r="X17" s="235">
        <v>0</v>
      </c>
    </row>
    <row r="18" spans="2:24" ht="15" thickBot="1">
      <c r="B18" s="243"/>
      <c r="C18" s="245"/>
      <c r="D18" s="244"/>
      <c r="E18" s="244"/>
      <c r="F18" s="245"/>
      <c r="G18" s="244"/>
      <c r="H18" s="245"/>
      <c r="I18" s="244"/>
      <c r="J18" s="245"/>
      <c r="K18" s="244"/>
      <c r="L18" s="245"/>
      <c r="M18" s="244"/>
      <c r="N18" s="245"/>
      <c r="O18" s="244"/>
      <c r="P18" s="245"/>
      <c r="Q18" s="233"/>
      <c r="R18" s="245"/>
      <c r="S18" s="244"/>
      <c r="U18" s="244"/>
      <c r="V18" s="245"/>
      <c r="W18" s="244"/>
      <c r="X18" s="245"/>
    </row>
    <row r="19" spans="2:24" ht="15" thickBot="1">
      <c r="B19" s="277" t="s">
        <v>61</v>
      </c>
      <c r="C19" s="238"/>
      <c r="D19" s="238">
        <v>0</v>
      </c>
      <c r="E19" s="238">
        <v>115844</v>
      </c>
      <c r="F19" s="238">
        <v>66288</v>
      </c>
      <c r="G19" s="238">
        <v>265925</v>
      </c>
      <c r="H19" s="238">
        <v>427552</v>
      </c>
      <c r="I19" s="238">
        <v>180475</v>
      </c>
      <c r="J19" s="238">
        <v>180524</v>
      </c>
      <c r="K19" s="238">
        <v>150348</v>
      </c>
      <c r="L19" s="238">
        <v>123508</v>
      </c>
      <c r="M19" s="238">
        <v>0</v>
      </c>
      <c r="N19" s="238">
        <v>0</v>
      </c>
      <c r="O19" s="238">
        <v>712592</v>
      </c>
      <c r="P19" s="238">
        <v>797872</v>
      </c>
      <c r="Q19" s="233" t="e">
        <v>#REF!</v>
      </c>
      <c r="R19" s="238">
        <v>103994</v>
      </c>
      <c r="S19" s="238">
        <v>0</v>
      </c>
      <c r="U19" s="238">
        <v>-137</v>
      </c>
      <c r="V19" s="238">
        <v>0</v>
      </c>
      <c r="W19" s="238">
        <v>103857</v>
      </c>
      <c r="X19" s="238">
        <v>0</v>
      </c>
    </row>
    <row r="20" spans="2:24" ht="14.25">
      <c r="B20" s="239" t="s">
        <v>131</v>
      </c>
      <c r="C20" s="237"/>
      <c r="D20" s="237">
        <v>0</v>
      </c>
      <c r="E20" s="237">
        <v>11160</v>
      </c>
      <c r="F20" s="237">
        <v>22494</v>
      </c>
      <c r="G20" s="237">
        <v>139930</v>
      </c>
      <c r="H20" s="237">
        <v>224660</v>
      </c>
      <c r="I20" s="237">
        <v>77745</v>
      </c>
      <c r="J20" s="237">
        <v>180162</v>
      </c>
      <c r="K20" s="237">
        <v>72761</v>
      </c>
      <c r="L20" s="237">
        <v>59711</v>
      </c>
      <c r="M20" s="237">
        <v>0</v>
      </c>
      <c r="N20" s="237">
        <v>0</v>
      </c>
      <c r="O20" s="237">
        <v>301596</v>
      </c>
      <c r="P20" s="237">
        <v>487027</v>
      </c>
      <c r="Q20" s="233" t="e">
        <v>#REF!</v>
      </c>
      <c r="R20" s="237">
        <v>35184</v>
      </c>
      <c r="S20" s="237">
        <v>0</v>
      </c>
      <c r="U20" s="237">
        <v>-137</v>
      </c>
      <c r="V20" s="237">
        <v>0</v>
      </c>
      <c r="W20" s="237">
        <v>35047</v>
      </c>
      <c r="X20" s="237">
        <v>0</v>
      </c>
    </row>
    <row r="21" spans="2:24" ht="14.25">
      <c r="B21" s="240" t="s">
        <v>132</v>
      </c>
      <c r="C21" s="241"/>
      <c r="D21" s="241">
        <v>0</v>
      </c>
      <c r="E21" s="241">
        <v>48909</v>
      </c>
      <c r="F21" s="241">
        <v>28541</v>
      </c>
      <c r="G21" s="241">
        <v>55700</v>
      </c>
      <c r="H21" s="241">
        <v>91633</v>
      </c>
      <c r="I21" s="241">
        <v>37522</v>
      </c>
      <c r="J21" s="241">
        <v>0</v>
      </c>
      <c r="K21" s="241">
        <v>30346</v>
      </c>
      <c r="L21" s="241">
        <v>24921</v>
      </c>
      <c r="M21" s="241">
        <v>0</v>
      </c>
      <c r="N21" s="241">
        <v>0</v>
      </c>
      <c r="O21" s="241">
        <v>172477</v>
      </c>
      <c r="P21" s="241">
        <v>145095</v>
      </c>
      <c r="Q21" s="233" t="e">
        <v>#REF!</v>
      </c>
      <c r="R21" s="241">
        <v>35644</v>
      </c>
      <c r="S21" s="241">
        <v>0</v>
      </c>
      <c r="U21" s="241">
        <v>0</v>
      </c>
      <c r="V21" s="241">
        <v>0</v>
      </c>
      <c r="W21" s="241">
        <v>35644</v>
      </c>
      <c r="X21" s="241">
        <v>0</v>
      </c>
    </row>
    <row r="22" spans="2:24" ht="14.25">
      <c r="B22" s="240" t="s">
        <v>133</v>
      </c>
      <c r="C22" s="241"/>
      <c r="D22" s="241">
        <v>0</v>
      </c>
      <c r="E22" s="241">
        <v>12141</v>
      </c>
      <c r="F22" s="241">
        <v>6699</v>
      </c>
      <c r="G22" s="241">
        <v>20395</v>
      </c>
      <c r="H22" s="241">
        <v>33738</v>
      </c>
      <c r="I22" s="241">
        <v>15533</v>
      </c>
      <c r="J22" s="241">
        <v>0</v>
      </c>
      <c r="K22" s="241">
        <v>19919</v>
      </c>
      <c r="L22" s="241">
        <v>16342</v>
      </c>
      <c r="M22" s="241">
        <v>0</v>
      </c>
      <c r="N22" s="241">
        <v>0</v>
      </c>
      <c r="O22" s="241">
        <v>67988</v>
      </c>
      <c r="P22" s="241">
        <v>56779</v>
      </c>
      <c r="Q22" s="233" t="e">
        <v>#REF!</v>
      </c>
      <c r="R22" s="241">
        <v>21445</v>
      </c>
      <c r="S22" s="241">
        <v>0</v>
      </c>
      <c r="U22" s="241">
        <v>0</v>
      </c>
      <c r="V22" s="241">
        <v>0</v>
      </c>
      <c r="W22" s="241">
        <v>21445</v>
      </c>
      <c r="X22" s="241">
        <v>0</v>
      </c>
    </row>
    <row r="23" spans="2:24" ht="15" thickBot="1">
      <c r="B23" s="242" t="s">
        <v>134</v>
      </c>
      <c r="C23" s="235"/>
      <c r="D23" s="235">
        <v>0</v>
      </c>
      <c r="E23" s="235">
        <v>43634</v>
      </c>
      <c r="F23" s="235">
        <v>8554</v>
      </c>
      <c r="G23" s="235">
        <v>49900</v>
      </c>
      <c r="H23" s="235">
        <v>77521</v>
      </c>
      <c r="I23" s="235">
        <v>49675</v>
      </c>
      <c r="J23" s="235">
        <v>362</v>
      </c>
      <c r="K23" s="235">
        <v>27322</v>
      </c>
      <c r="L23" s="235">
        <v>22534</v>
      </c>
      <c r="M23" s="235">
        <v>0</v>
      </c>
      <c r="N23" s="235">
        <v>0</v>
      </c>
      <c r="O23" s="235">
        <v>170531</v>
      </c>
      <c r="P23" s="235">
        <v>108971</v>
      </c>
      <c r="Q23" s="233" t="e">
        <v>#REF!</v>
      </c>
      <c r="R23" s="235">
        <v>11721</v>
      </c>
      <c r="S23" s="235">
        <v>0</v>
      </c>
      <c r="U23" s="235">
        <v>0</v>
      </c>
      <c r="V23" s="235">
        <v>0</v>
      </c>
      <c r="W23" s="235">
        <v>11721</v>
      </c>
      <c r="X23" s="235">
        <v>0</v>
      </c>
    </row>
    <row r="24" spans="2:24" ht="15" hidden="1" thickBot="1">
      <c r="B24" s="246" t="s">
        <v>138</v>
      </c>
      <c r="C24" s="235"/>
      <c r="D24" s="235">
        <v>0</v>
      </c>
      <c r="E24" s="235">
        <v>-8</v>
      </c>
      <c r="F24" s="235">
        <v>-7</v>
      </c>
      <c r="G24" s="235">
        <v>-42564</v>
      </c>
      <c r="H24" s="235">
        <v>-32882</v>
      </c>
      <c r="I24" s="235">
        <v>-30342</v>
      </c>
      <c r="J24" s="235">
        <v>-14620</v>
      </c>
      <c r="K24" s="235">
        <v>-28286</v>
      </c>
      <c r="L24" s="235">
        <v>-19302</v>
      </c>
      <c r="M24" s="235">
        <v>0</v>
      </c>
      <c r="N24" s="235">
        <v>0</v>
      </c>
      <c r="O24" s="235">
        <v>-101200</v>
      </c>
      <c r="P24" s="235">
        <v>-66811</v>
      </c>
      <c r="Q24" s="233" t="e">
        <v>#REF!</v>
      </c>
      <c r="R24" s="235">
        <v>-35032</v>
      </c>
      <c r="S24" s="235">
        <v>0</v>
      </c>
      <c r="U24" s="235">
        <v>35032</v>
      </c>
      <c r="V24" s="235">
        <v>0</v>
      </c>
      <c r="W24" s="235">
        <v>0</v>
      </c>
      <c r="X24" s="235">
        <v>0</v>
      </c>
    </row>
    <row r="25" spans="2:24" ht="15.75" thickBot="1">
      <c r="B25" s="247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33"/>
      <c r="R25" s="248"/>
      <c r="S25" s="248"/>
      <c r="U25" s="248"/>
      <c r="V25" s="248"/>
      <c r="W25" s="248"/>
      <c r="X25" s="248"/>
    </row>
    <row r="26" spans="2:24" ht="15" thickBot="1">
      <c r="B26" s="278" t="s">
        <v>126</v>
      </c>
      <c r="C26" s="279">
        <v>131039</v>
      </c>
      <c r="D26" s="343">
        <v>0</v>
      </c>
      <c r="E26" s="279">
        <v>139802</v>
      </c>
      <c r="F26" s="279">
        <v>85528</v>
      </c>
      <c r="G26" s="279">
        <v>292374</v>
      </c>
      <c r="H26" s="279">
        <v>461861</v>
      </c>
      <c r="I26" s="279">
        <v>385695</v>
      </c>
      <c r="J26" s="279">
        <v>320992</v>
      </c>
      <c r="K26" s="279">
        <v>223348</v>
      </c>
      <c r="L26" s="279">
        <v>185479</v>
      </c>
      <c r="M26" s="279">
        <v>0</v>
      </c>
      <c r="N26" s="279">
        <v>0</v>
      </c>
      <c r="O26" s="279">
        <v>1041219</v>
      </c>
      <c r="P26" s="279">
        <v>1053860</v>
      </c>
      <c r="Q26" s="233" t="e">
        <v>#REF!</v>
      </c>
      <c r="R26" s="279">
        <v>103994</v>
      </c>
      <c r="S26" s="343">
        <v>0</v>
      </c>
      <c r="U26" s="433">
        <v>-35032</v>
      </c>
      <c r="V26" s="280">
        <v>0</v>
      </c>
      <c r="W26" s="279">
        <v>200001</v>
      </c>
      <c r="X26" s="343">
        <v>0</v>
      </c>
    </row>
    <row r="27" ht="13.5">
      <c r="B27" s="249"/>
    </row>
    <row r="28" ht="13.5">
      <c r="B28" s="199"/>
    </row>
    <row r="29" spans="2:24" ht="14.25">
      <c r="B29" s="250" t="s">
        <v>136</v>
      </c>
      <c r="C29" s="344">
        <v>200001</v>
      </c>
      <c r="D29" s="251"/>
      <c r="E29" s="344">
        <v>54274</v>
      </c>
      <c r="F29" s="345">
        <v>-0.6345758114301749</v>
      </c>
      <c r="G29" s="252">
        <v>-169487</v>
      </c>
      <c r="H29" s="251">
        <v>-0.3669653856896339</v>
      </c>
      <c r="I29" s="233">
        <v>64703</v>
      </c>
      <c r="J29" s="346">
        <v>0.20157200179443724</v>
      </c>
      <c r="K29" s="346">
        <v>37869</v>
      </c>
      <c r="L29" s="252">
        <v>0.20416866599453307</v>
      </c>
      <c r="M29" s="251">
        <v>0</v>
      </c>
      <c r="N29" s="344" t="e">
        <v>#REF!</v>
      </c>
      <c r="O29" s="251">
        <v>-12641</v>
      </c>
      <c r="P29" s="344">
        <v>-0.011994951891143036</v>
      </c>
      <c r="Q29" s="345" t="e">
        <v>#REF!</v>
      </c>
      <c r="R29" s="344">
        <v>200001</v>
      </c>
      <c r="S29" s="251"/>
      <c r="T29" s="233"/>
      <c r="U29" s="346"/>
      <c r="V29" s="346"/>
      <c r="W29" s="252">
        <v>200001</v>
      </c>
      <c r="X29" s="251"/>
    </row>
    <row r="31" ht="12" customHeight="1">
      <c r="B31" s="319"/>
    </row>
    <row r="32" ht="12.75" customHeight="1">
      <c r="B32" s="319"/>
    </row>
  </sheetData>
  <sheetProtection/>
  <mergeCells count="13">
    <mergeCell ref="I8:J8"/>
    <mergeCell ref="K8:L8"/>
    <mergeCell ref="M8:N8"/>
    <mergeCell ref="R8:S8"/>
    <mergeCell ref="U8:V8"/>
    <mergeCell ref="W8:X8"/>
    <mergeCell ref="B3:X4"/>
    <mergeCell ref="B5:X5"/>
    <mergeCell ref="B6:X6"/>
    <mergeCell ref="O8:P8"/>
    <mergeCell ref="C8:D8"/>
    <mergeCell ref="E8:F8"/>
    <mergeCell ref="G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0"/>
  <sheetViews>
    <sheetView showGridLines="0" zoomScalePageLayoutView="0" workbookViewId="0" topLeftCell="A7">
      <selection activeCell="B19" sqref="B19"/>
    </sheetView>
  </sheetViews>
  <sheetFormatPr defaultColWidth="7.28125" defaultRowHeight="12.75"/>
  <cols>
    <col min="1" max="1" width="7.8515625" style="3" customWidth="1"/>
    <col min="2" max="2" width="67.57421875" style="3" customWidth="1"/>
    <col min="3" max="3" width="12.8515625" style="62" customWidth="1"/>
    <col min="4" max="4" width="12.8515625" style="62" hidden="1" customWidth="1"/>
    <col min="5" max="6" width="12.8515625" style="3" hidden="1" customWidth="1"/>
    <col min="7" max="7" width="13.421875" style="3" hidden="1" customWidth="1"/>
    <col min="8" max="16384" width="7.28125" style="3" customWidth="1"/>
  </cols>
  <sheetData>
    <row r="1" spans="3:5" ht="12.75">
      <c r="C1" s="347" t="s">
        <v>176</v>
      </c>
      <c r="D1" s="347" t="s">
        <v>176</v>
      </c>
      <c r="E1" s="347" t="s">
        <v>176</v>
      </c>
    </row>
    <row r="2" spans="3:5" ht="12.75">
      <c r="C2" s="348" t="s">
        <v>145</v>
      </c>
      <c r="D2" s="348" t="s">
        <v>17</v>
      </c>
      <c r="E2" s="348" t="s">
        <v>17</v>
      </c>
    </row>
    <row r="3" spans="2:7" s="2" customFormat="1" ht="28.5" customHeight="1">
      <c r="B3" s="178" t="s">
        <v>148</v>
      </c>
      <c r="C3" s="179">
        <v>42430</v>
      </c>
      <c r="D3" s="179">
        <v>42430</v>
      </c>
      <c r="E3" s="179">
        <v>42064</v>
      </c>
      <c r="F3" s="180" t="s">
        <v>121</v>
      </c>
      <c r="G3" s="180" t="s">
        <v>122</v>
      </c>
    </row>
    <row r="4" spans="2:6" ht="3" customHeight="1">
      <c r="B4" s="150"/>
      <c r="C4" s="144"/>
      <c r="D4" s="144"/>
      <c r="E4" s="181"/>
      <c r="F4" s="181"/>
    </row>
    <row r="5" spans="2:7" ht="16.5" customHeight="1">
      <c r="B5" s="182" t="s">
        <v>159</v>
      </c>
      <c r="C5" s="335">
        <v>223457.301</v>
      </c>
      <c r="D5" s="335">
        <v>629704.736</v>
      </c>
      <c r="E5" s="335">
        <v>572372</v>
      </c>
      <c r="F5" s="336">
        <v>57332.73600000003</v>
      </c>
      <c r="G5" s="337">
        <v>0.1002</v>
      </c>
    </row>
    <row r="6" spans="2:7" ht="16.5" customHeight="1">
      <c r="B6" s="184" t="s">
        <v>160</v>
      </c>
      <c r="C6" s="325">
        <v>221955.337</v>
      </c>
      <c r="D6" s="325">
        <v>625628.025</v>
      </c>
      <c r="E6" s="185">
        <v>569244</v>
      </c>
      <c r="F6" s="186">
        <v>56384.02500000002</v>
      </c>
      <c r="G6" s="187">
        <v>0.0991</v>
      </c>
    </row>
    <row r="7" spans="2:7" ht="16.5" customHeight="1">
      <c r="B7" s="184" t="s">
        <v>161</v>
      </c>
      <c r="C7" s="325">
        <v>1501.964</v>
      </c>
      <c r="D7" s="325">
        <v>4076.711</v>
      </c>
      <c r="E7" s="185">
        <v>3128</v>
      </c>
      <c r="F7" s="186">
        <v>948.7109999999998</v>
      </c>
      <c r="G7" s="187">
        <v>0.3033</v>
      </c>
    </row>
    <row r="8" spans="2:7" ht="16.5" customHeight="1">
      <c r="B8" s="182" t="s">
        <v>162</v>
      </c>
      <c r="C8" s="335">
        <v>-143306.229</v>
      </c>
      <c r="D8" s="335">
        <v>-379978.312</v>
      </c>
      <c r="E8" s="335">
        <v>-411145</v>
      </c>
      <c r="F8" s="336">
        <v>31166.688000000024</v>
      </c>
      <c r="G8" s="337">
        <v>0.0758</v>
      </c>
    </row>
    <row r="9" spans="2:7" ht="16.5" customHeight="1">
      <c r="B9" s="184" t="s">
        <v>163</v>
      </c>
      <c r="C9" s="325">
        <v>-79516.112</v>
      </c>
      <c r="D9" s="325">
        <v>-235350.763</v>
      </c>
      <c r="E9" s="185">
        <v>-246216</v>
      </c>
      <c r="F9" s="186">
        <v>10865.236999999994</v>
      </c>
      <c r="G9" s="187">
        <v>0.0441</v>
      </c>
    </row>
    <row r="10" spans="2:7" ht="16.5" customHeight="1">
      <c r="B10" s="184" t="s">
        <v>164</v>
      </c>
      <c r="C10" s="325">
        <v>-38132.753</v>
      </c>
      <c r="D10" s="325">
        <v>-72927.238</v>
      </c>
      <c r="E10" s="185">
        <v>-91038</v>
      </c>
      <c r="F10" s="186">
        <v>18110.762000000002</v>
      </c>
      <c r="G10" s="187">
        <v>0.1989</v>
      </c>
    </row>
    <row r="11" spans="2:7" ht="16.5" customHeight="1">
      <c r="B11" s="184" t="s">
        <v>165</v>
      </c>
      <c r="C11" s="325">
        <v>-13890.669</v>
      </c>
      <c r="D11" s="325">
        <v>-51229.844000000005</v>
      </c>
      <c r="E11" s="185">
        <v>-49576</v>
      </c>
      <c r="F11" s="186">
        <v>-1653.8440000000046</v>
      </c>
      <c r="G11" s="187">
        <v>-0.0334</v>
      </c>
    </row>
    <row r="12" spans="2:7" ht="16.5" customHeight="1">
      <c r="B12" s="184" t="s">
        <v>166</v>
      </c>
      <c r="C12" s="325">
        <v>-11766.695</v>
      </c>
      <c r="D12" s="325">
        <v>-20470.467</v>
      </c>
      <c r="E12" s="185">
        <v>-24315</v>
      </c>
      <c r="F12" s="186">
        <v>3844.5329999999994</v>
      </c>
      <c r="G12" s="187">
        <v>0.1581</v>
      </c>
    </row>
    <row r="13" spans="2:7" ht="12.75">
      <c r="B13" s="182" t="s">
        <v>167</v>
      </c>
      <c r="C13" s="335">
        <v>80151.07200000001</v>
      </c>
      <c r="D13" s="335">
        <v>249726.42400000006</v>
      </c>
      <c r="E13" s="335">
        <v>161227</v>
      </c>
      <c r="F13" s="336">
        <v>88499.42400000006</v>
      </c>
      <c r="G13" s="337">
        <v>0.5489</v>
      </c>
    </row>
    <row r="14" spans="2:7" ht="12.75">
      <c r="B14" s="184" t="s">
        <v>48</v>
      </c>
      <c r="C14" s="185">
        <v>900.948</v>
      </c>
      <c r="D14" s="185" t="e">
        <v>#REF!</v>
      </c>
      <c r="E14" s="185">
        <v>0</v>
      </c>
      <c r="F14" s="186">
        <v>0</v>
      </c>
      <c r="G14" s="187" t="e">
        <v>#DIV/0!</v>
      </c>
    </row>
    <row r="15" spans="2:7" ht="12.75">
      <c r="B15" s="184" t="s">
        <v>82</v>
      </c>
      <c r="C15" s="325">
        <v>-11262.547</v>
      </c>
      <c r="D15" s="325">
        <v>-23143.940000000002</v>
      </c>
      <c r="E15" s="185">
        <v>-31585</v>
      </c>
      <c r="F15" s="186">
        <v>8441.059999999998</v>
      </c>
      <c r="G15" s="187">
        <v>0.2672</v>
      </c>
    </row>
    <row r="16" spans="2:7" ht="16.5" customHeight="1">
      <c r="B16" s="184" t="s">
        <v>168</v>
      </c>
      <c r="C16" s="325">
        <v>-10155.207</v>
      </c>
      <c r="D16" s="325">
        <v>-27987.048000000003</v>
      </c>
      <c r="E16" s="185">
        <v>-25838</v>
      </c>
      <c r="F16" s="186">
        <v>-2149.0480000000025</v>
      </c>
      <c r="G16" s="187">
        <v>-0.0832</v>
      </c>
    </row>
    <row r="17" spans="2:7" ht="16.5" customHeight="1">
      <c r="B17" s="182" t="s">
        <v>169</v>
      </c>
      <c r="C17" s="335">
        <v>59634.26600000001</v>
      </c>
      <c r="D17" s="335">
        <v>198595.43600000005</v>
      </c>
      <c r="E17" s="335">
        <v>103804</v>
      </c>
      <c r="F17" s="336">
        <v>94791.43600000005</v>
      </c>
      <c r="G17" s="337">
        <v>0.9132</v>
      </c>
    </row>
    <row r="18" spans="2:7" ht="16.5" customHeight="1">
      <c r="B18" s="184" t="s">
        <v>170</v>
      </c>
      <c r="C18" s="325">
        <v>-12850.608</v>
      </c>
      <c r="D18" s="325">
        <v>-12792.139000000001</v>
      </c>
      <c r="E18" s="185">
        <v>-36352</v>
      </c>
      <c r="F18" s="186">
        <v>23559.860999999997</v>
      </c>
      <c r="G18" s="187">
        <v>0.6481</v>
      </c>
    </row>
    <row r="19" spans="2:7" ht="16.5" customHeight="1">
      <c r="B19" s="184" t="s">
        <v>171</v>
      </c>
      <c r="C19" s="325">
        <v>-508.669</v>
      </c>
      <c r="D19" s="325">
        <v>-1477.557</v>
      </c>
      <c r="E19" s="185">
        <v>-1139</v>
      </c>
      <c r="F19" s="186">
        <v>-338.557</v>
      </c>
      <c r="G19" s="187">
        <v>-0.2972</v>
      </c>
    </row>
    <row r="20" spans="2:7" ht="18" customHeight="1">
      <c r="B20" s="182" t="s">
        <v>59</v>
      </c>
      <c r="C20" s="335">
        <v>46274.98900000001</v>
      </c>
      <c r="D20" s="335">
        <v>184325.74000000005</v>
      </c>
      <c r="E20" s="335">
        <v>66313</v>
      </c>
      <c r="F20" s="336">
        <v>118012.74000000005</v>
      </c>
      <c r="G20" s="337">
        <v>1.7796</v>
      </c>
    </row>
    <row r="21" spans="2:7" ht="12.75">
      <c r="B21" s="182" t="s">
        <v>172</v>
      </c>
      <c r="C21" s="335">
        <v>6345.090000000001</v>
      </c>
      <c r="D21" s="335">
        <v>-56.843000000002576</v>
      </c>
      <c r="E21" s="335">
        <v>-24516</v>
      </c>
      <c r="F21" s="336">
        <v>24459.157</v>
      </c>
      <c r="G21" s="337">
        <v>0.9977</v>
      </c>
    </row>
    <row r="22" spans="2:7" ht="12.75">
      <c r="B22" s="184" t="s">
        <v>173</v>
      </c>
      <c r="C22" s="325">
        <v>2470.56</v>
      </c>
      <c r="D22" s="325">
        <v>5242.357</v>
      </c>
      <c r="E22" s="185">
        <v>2584</v>
      </c>
      <c r="F22" s="186">
        <v>2658.357</v>
      </c>
      <c r="G22" s="187">
        <v>1.0288</v>
      </c>
    </row>
    <row r="23" spans="2:7" ht="16.5" customHeight="1">
      <c r="B23" s="188" t="s">
        <v>174</v>
      </c>
      <c r="C23" s="325">
        <v>-6216.614</v>
      </c>
      <c r="D23" s="325">
        <v>-15636.937000000002</v>
      </c>
      <c r="E23" s="185">
        <v>-17233</v>
      </c>
      <c r="F23" s="186">
        <v>1596.0629999999983</v>
      </c>
      <c r="G23" s="187">
        <v>0.0926</v>
      </c>
    </row>
    <row r="24" spans="2:7" ht="12.75">
      <c r="B24" s="188" t="s">
        <v>152</v>
      </c>
      <c r="C24" s="325">
        <v>166.123</v>
      </c>
      <c r="D24" s="325">
        <v>433.979</v>
      </c>
      <c r="E24" s="185">
        <v>-571</v>
      </c>
      <c r="F24" s="186">
        <v>1004.979</v>
      </c>
      <c r="G24" s="187">
        <v>1.76</v>
      </c>
    </row>
    <row r="25" spans="2:7" ht="16.5" customHeight="1">
      <c r="B25" s="188" t="s">
        <v>153</v>
      </c>
      <c r="C25" s="325">
        <v>9925.021</v>
      </c>
      <c r="D25" s="325">
        <v>9903.758</v>
      </c>
      <c r="E25" s="185">
        <v>-9296</v>
      </c>
      <c r="F25" s="186">
        <v>19199.758</v>
      </c>
      <c r="G25" s="187">
        <v>2.0654</v>
      </c>
    </row>
    <row r="26" spans="2:7" ht="18" customHeight="1">
      <c r="B26" s="182" t="s">
        <v>83</v>
      </c>
      <c r="C26" s="335">
        <v>1177.281</v>
      </c>
      <c r="D26" s="335">
        <v>2471.006</v>
      </c>
      <c r="E26" s="335">
        <v>5334</v>
      </c>
      <c r="F26" s="336">
        <v>-2862.994</v>
      </c>
      <c r="G26" s="337">
        <v>-0.5367</v>
      </c>
    </row>
    <row r="27" spans="2:7" ht="18" customHeight="1" hidden="1">
      <c r="B27" s="184" t="s">
        <v>49</v>
      </c>
      <c r="C27" s="185">
        <v>0</v>
      </c>
      <c r="D27" s="185" t="e">
        <v>#REF!</v>
      </c>
      <c r="E27" s="185">
        <v>0</v>
      </c>
      <c r="F27" s="186">
        <v>0</v>
      </c>
      <c r="G27" s="187" t="e">
        <v>#DIV/0!</v>
      </c>
    </row>
    <row r="28" spans="2:7" ht="18" customHeight="1">
      <c r="B28" s="184" t="s">
        <v>154</v>
      </c>
      <c r="C28" s="325">
        <v>31.076</v>
      </c>
      <c r="D28" s="325">
        <v>31.076</v>
      </c>
      <c r="E28" s="185">
        <v>4160</v>
      </c>
      <c r="F28" s="186">
        <v>-4128.924</v>
      </c>
      <c r="G28" s="187">
        <v>-0.9925</v>
      </c>
    </row>
    <row r="29" spans="2:7" ht="18" customHeight="1">
      <c r="B29" s="184" t="s">
        <v>155</v>
      </c>
      <c r="C29" s="185">
        <v>1146.205</v>
      </c>
      <c r="D29" s="185">
        <v>2439.93</v>
      </c>
      <c r="E29" s="185">
        <v>1174</v>
      </c>
      <c r="F29" s="186">
        <v>1265.9299999999998</v>
      </c>
      <c r="G29" s="187">
        <v>1.0783</v>
      </c>
    </row>
    <row r="30" spans="2:7" ht="18" customHeight="1" hidden="1">
      <c r="B30" s="184" t="s">
        <v>84</v>
      </c>
      <c r="C30" s="338">
        <v>0</v>
      </c>
      <c r="D30" s="338" t="e">
        <v>#REF!</v>
      </c>
      <c r="E30" s="338" t="e">
        <v>#REF!</v>
      </c>
      <c r="F30" s="339" t="e">
        <v>#REF!</v>
      </c>
      <c r="G30" s="340" t="e">
        <v>#REF!</v>
      </c>
    </row>
    <row r="31" spans="2:7" ht="18" customHeight="1">
      <c r="B31" s="182" t="s">
        <v>156</v>
      </c>
      <c r="C31" s="335">
        <v>53797.360000000015</v>
      </c>
      <c r="D31" s="335">
        <v>186739.90300000005</v>
      </c>
      <c r="E31" s="341">
        <v>47131</v>
      </c>
      <c r="F31" s="336">
        <v>139608.90300000005</v>
      </c>
      <c r="G31" s="337">
        <v>2.9621</v>
      </c>
    </row>
    <row r="32" spans="2:7" ht="16.5" customHeight="1">
      <c r="B32" s="184" t="s">
        <v>157</v>
      </c>
      <c r="C32" s="325">
        <v>1825.867</v>
      </c>
      <c r="D32" s="325">
        <v>-17214.339</v>
      </c>
      <c r="E32" s="185">
        <v>-12061</v>
      </c>
      <c r="F32" s="186">
        <v>-5153.339</v>
      </c>
      <c r="G32" s="187">
        <v>-0.4273</v>
      </c>
    </row>
    <row r="33" spans="2:7" ht="16.5" customHeight="1" hidden="1">
      <c r="B33" s="188" t="s">
        <v>27</v>
      </c>
      <c r="C33" s="326">
        <v>0</v>
      </c>
      <c r="D33" s="326" t="e">
        <v>#REF!</v>
      </c>
      <c r="E33" s="327">
        <v>0</v>
      </c>
      <c r="F33" s="327">
        <v>0</v>
      </c>
      <c r="G33" s="187">
        <v>0</v>
      </c>
    </row>
    <row r="34" spans="2:8" ht="16.5" customHeight="1">
      <c r="B34" s="182" t="s">
        <v>95</v>
      </c>
      <c r="C34" s="335">
        <v>55623.22700000001</v>
      </c>
      <c r="D34" s="335">
        <v>169525.56400000004</v>
      </c>
      <c r="E34" s="335">
        <v>35070</v>
      </c>
      <c r="F34" s="335">
        <v>134455.56400000004</v>
      </c>
      <c r="G34" s="337">
        <v>3.8339</v>
      </c>
      <c r="H34" s="133"/>
    </row>
    <row r="35" spans="2:7" ht="18" customHeight="1">
      <c r="B35" s="190" t="s">
        <v>85</v>
      </c>
      <c r="C35" s="328">
        <v>37440.723</v>
      </c>
      <c r="D35" s="328">
        <v>114033.723</v>
      </c>
      <c r="E35" s="329">
        <v>28570</v>
      </c>
      <c r="F35" s="330">
        <v>85463.723</v>
      </c>
      <c r="G35" s="331">
        <v>2.9914</v>
      </c>
    </row>
    <row r="36" spans="2:7" ht="18" customHeight="1">
      <c r="B36" s="188" t="s">
        <v>86</v>
      </c>
      <c r="C36" s="325">
        <v>18182</v>
      </c>
      <c r="D36" s="325">
        <v>55492</v>
      </c>
      <c r="E36" s="185">
        <v>6500</v>
      </c>
      <c r="F36" s="186">
        <v>30809</v>
      </c>
      <c r="G36" s="187">
        <v>7.5372</v>
      </c>
    </row>
    <row r="37" spans="2:7" s="133" customFormat="1" ht="3.75" customHeight="1">
      <c r="B37" s="188"/>
      <c r="C37" s="332"/>
      <c r="D37" s="332"/>
      <c r="E37" s="333"/>
      <c r="F37" s="333"/>
      <c r="G37" s="164"/>
    </row>
    <row r="38" spans="2:7" s="133" customFormat="1" ht="18" customHeight="1">
      <c r="B38" s="191" t="s">
        <v>141</v>
      </c>
      <c r="C38" s="334">
        <v>0.7626524413585535</v>
      </c>
      <c r="D38" s="334">
        <v>2.3200000000000003</v>
      </c>
      <c r="E38" s="334">
        <v>0.58</v>
      </c>
      <c r="F38" s="334">
        <v>1.7400000000000002</v>
      </c>
      <c r="G38" s="349">
        <v>3</v>
      </c>
    </row>
    <row r="39" spans="2:7" s="133" customFormat="1" ht="2.25" customHeight="1">
      <c r="B39" s="134"/>
      <c r="C39" s="322"/>
      <c r="D39" s="322"/>
      <c r="E39" s="322"/>
      <c r="F39" s="323"/>
      <c r="G39" s="324"/>
    </row>
    <row r="40" spans="2:5" s="133" customFormat="1" ht="18" customHeight="1">
      <c r="B40" s="441" t="s">
        <v>146</v>
      </c>
      <c r="C40" s="441"/>
      <c r="D40" s="441"/>
      <c r="E40" s="441"/>
    </row>
    <row r="41" spans="3:4" ht="12.75">
      <c r="C41" s="3"/>
      <c r="D41" s="3"/>
    </row>
    <row r="42" spans="3:4" ht="12.75">
      <c r="C42" s="3"/>
      <c r="D42" s="3"/>
    </row>
    <row r="43" spans="3:4" ht="12.75">
      <c r="C43" s="3"/>
      <c r="D43" s="3"/>
    </row>
    <row r="44" spans="3:4" ht="12.75">
      <c r="C44" s="3"/>
      <c r="D44" s="3"/>
    </row>
    <row r="45" spans="3:4" ht="12.75">
      <c r="C45" s="3"/>
      <c r="D45" s="3"/>
    </row>
    <row r="46" spans="3:4" ht="12.75">
      <c r="C46" s="3"/>
      <c r="D46" s="3"/>
    </row>
    <row r="47" spans="3:4" ht="12.75">
      <c r="C47" s="3"/>
      <c r="D47" s="3"/>
    </row>
    <row r="48" spans="3:4" ht="12.75">
      <c r="C48" s="3"/>
      <c r="D48" s="3"/>
    </row>
    <row r="49" spans="3:4" ht="12.75">
      <c r="C49" s="3"/>
      <c r="D49" s="3"/>
    </row>
    <row r="50" spans="3:4" ht="12.75">
      <c r="C50" s="3"/>
      <c r="D50" s="3"/>
    </row>
    <row r="51" spans="3:4" ht="12.75">
      <c r="C51" s="3"/>
      <c r="D51" s="3"/>
    </row>
    <row r="52" spans="3:4" ht="12.75">
      <c r="C52" s="3"/>
      <c r="D52" s="3"/>
    </row>
    <row r="53" spans="3:4" ht="12.75">
      <c r="C53" s="3"/>
      <c r="D53" s="3"/>
    </row>
    <row r="54" spans="3:4" ht="12.75">
      <c r="C54" s="3"/>
      <c r="D54" s="3"/>
    </row>
    <row r="55" spans="3:4" ht="12.75">
      <c r="C55" s="3"/>
      <c r="D55" s="3"/>
    </row>
    <row r="56" spans="3:4" ht="12.75">
      <c r="C56" s="3"/>
      <c r="D56" s="3"/>
    </row>
    <row r="57" spans="3:4" ht="12.75">
      <c r="C57" s="3"/>
      <c r="D57" s="3"/>
    </row>
    <row r="58" spans="3:4" ht="12.75">
      <c r="C58" s="3"/>
      <c r="D58" s="3"/>
    </row>
    <row r="59" spans="3:4" ht="12.75">
      <c r="C59" s="3"/>
      <c r="D59" s="3"/>
    </row>
    <row r="60" spans="3:4" ht="12.75">
      <c r="C60" s="3"/>
      <c r="D60" s="3"/>
    </row>
  </sheetData>
  <sheetProtection/>
  <mergeCells count="1">
    <mergeCell ref="B40:E40"/>
  </mergeCells>
  <printOptions horizontalCentered="1" verticalCentered="1"/>
  <pageMargins left="0.31496062992125984" right="0.3937007874015748" top="0.4" bottom="0.32" header="0.3" footer="0.28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24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6.28125" style="3" customWidth="1"/>
    <col min="2" max="2" width="26.140625" style="3" customWidth="1"/>
    <col min="3" max="3" width="14.7109375" style="3" customWidth="1"/>
    <col min="4" max="4" width="11.57421875" style="3" hidden="1" customWidth="1"/>
    <col min="5" max="5" width="14.00390625" style="3" customWidth="1"/>
    <col min="6" max="6" width="11.57421875" style="3" hidden="1" customWidth="1"/>
    <col min="7" max="7" width="14.28125" style="3" customWidth="1"/>
    <col min="8" max="8" width="11.00390625" style="3" hidden="1" customWidth="1"/>
    <col min="9" max="9" width="14.7109375" style="3" customWidth="1"/>
    <col min="10" max="10" width="11.57421875" style="3" hidden="1" customWidth="1"/>
    <col min="11" max="11" width="4.421875" style="3" customWidth="1"/>
    <col min="12" max="13" width="11.57421875" style="3" bestFit="1" customWidth="1"/>
    <col min="14" max="15" width="11.7109375" style="3" bestFit="1" customWidth="1"/>
    <col min="16" max="16384" width="11.421875" style="3" customWidth="1"/>
  </cols>
  <sheetData>
    <row r="3" spans="2:11" ht="21" customHeight="1">
      <c r="B3" s="442" t="s">
        <v>56</v>
      </c>
      <c r="C3" s="442"/>
      <c r="D3" s="442"/>
      <c r="E3" s="442"/>
      <c r="F3" s="442"/>
      <c r="G3" s="442"/>
      <c r="H3" s="442"/>
      <c r="I3" s="442"/>
      <c r="J3" s="442"/>
      <c r="K3" s="67"/>
    </row>
    <row r="4" spans="2:11" s="69" customFormat="1" ht="18" customHeight="1">
      <c r="B4" s="442" t="s">
        <v>179</v>
      </c>
      <c r="C4" s="442"/>
      <c r="D4" s="442"/>
      <c r="E4" s="442"/>
      <c r="F4" s="442"/>
      <c r="G4" s="442"/>
      <c r="H4" s="442"/>
      <c r="I4" s="442"/>
      <c r="J4" s="442"/>
      <c r="K4" s="68"/>
    </row>
    <row r="5" spans="2:11" s="69" customFormat="1" ht="15.75" customHeight="1">
      <c r="B5" s="443" t="s">
        <v>120</v>
      </c>
      <c r="C5" s="443"/>
      <c r="D5" s="443"/>
      <c r="E5" s="443"/>
      <c r="F5" s="443"/>
      <c r="G5" s="443"/>
      <c r="H5" s="443"/>
      <c r="I5" s="443"/>
      <c r="J5" s="443"/>
      <c r="K5" s="70"/>
    </row>
    <row r="7" spans="2:11" s="69" customFormat="1" ht="41.25" customHeight="1">
      <c r="B7" s="192"/>
      <c r="C7" s="445" t="s">
        <v>60</v>
      </c>
      <c r="D7" s="445"/>
      <c r="E7" s="444" t="s">
        <v>61</v>
      </c>
      <c r="F7" s="444"/>
      <c r="G7" s="445" t="s">
        <v>62</v>
      </c>
      <c r="H7" s="445"/>
      <c r="I7" s="444" t="s">
        <v>17</v>
      </c>
      <c r="J7" s="444"/>
      <c r="K7" s="15"/>
    </row>
    <row r="8" spans="2:11" ht="21" customHeight="1">
      <c r="B8" s="193"/>
      <c r="C8" s="192">
        <v>42430</v>
      </c>
      <c r="D8" s="192">
        <v>42064</v>
      </c>
      <c r="E8" s="192">
        <v>42430</v>
      </c>
      <c r="F8" s="192">
        <v>42064</v>
      </c>
      <c r="G8" s="192">
        <v>42430</v>
      </c>
      <c r="H8" s="192">
        <v>42064</v>
      </c>
      <c r="I8" s="192">
        <v>42430</v>
      </c>
      <c r="J8" s="192">
        <v>42064</v>
      </c>
      <c r="K8" s="2"/>
    </row>
    <row r="9" ht="6" customHeight="1"/>
    <row r="10" spans="2:15" ht="19.5" customHeight="1">
      <c r="B10" s="194" t="s">
        <v>57</v>
      </c>
      <c r="C10" s="186">
        <v>147384.398</v>
      </c>
      <c r="D10" s="186">
        <v>0</v>
      </c>
      <c r="E10" s="186">
        <v>115519.898</v>
      </c>
      <c r="F10" s="186">
        <v>0</v>
      </c>
      <c r="G10" s="186">
        <v>-39446.995</v>
      </c>
      <c r="H10" s="186">
        <v>0</v>
      </c>
      <c r="I10" s="186">
        <v>223457.30099999998</v>
      </c>
      <c r="J10" s="186">
        <v>1303659.9260000002</v>
      </c>
      <c r="K10" s="2"/>
      <c r="L10" s="63"/>
      <c r="M10" s="63"/>
      <c r="N10" s="63"/>
      <c r="O10" s="63"/>
    </row>
    <row r="11" spans="2:15" ht="19.5" customHeight="1">
      <c r="B11" s="194" t="s">
        <v>58</v>
      </c>
      <c r="C11" s="186">
        <v>-110643.73499999999</v>
      </c>
      <c r="D11" s="186">
        <v>0</v>
      </c>
      <c r="E11" s="186">
        <v>-104018.094</v>
      </c>
      <c r="F11" s="186">
        <v>0</v>
      </c>
      <c r="G11" s="186">
        <v>37479.522</v>
      </c>
      <c r="H11" s="186">
        <v>0</v>
      </c>
      <c r="I11" s="186">
        <v>-177182.30699999997</v>
      </c>
      <c r="J11" s="186">
        <v>-973806.9010000001</v>
      </c>
      <c r="K11" s="2"/>
      <c r="L11" s="63"/>
      <c r="M11" s="63"/>
      <c r="N11" s="63"/>
      <c r="O11" s="63"/>
    </row>
    <row r="12" spans="2:15" ht="3" customHeight="1">
      <c r="B12" s="195"/>
      <c r="C12" s="195">
        <v>-110643.73499999999</v>
      </c>
      <c r="D12" s="195">
        <v>0</v>
      </c>
      <c r="E12" s="195">
        <v>-104018.094</v>
      </c>
      <c r="F12" s="195">
        <v>0</v>
      </c>
      <c r="G12" s="195">
        <v>37479.522</v>
      </c>
      <c r="H12" s="195">
        <v>0</v>
      </c>
      <c r="I12" s="195">
        <v>-177182.30699999997</v>
      </c>
      <c r="J12" s="195"/>
      <c r="N12" s="63"/>
      <c r="O12" s="63"/>
    </row>
    <row r="13" spans="2:15" ht="22.5" customHeight="1">
      <c r="B13" s="196" t="s">
        <v>59</v>
      </c>
      <c r="C13" s="197">
        <v>36740.663</v>
      </c>
      <c r="D13" s="197">
        <v>0</v>
      </c>
      <c r="E13" s="197">
        <v>11501.804000000004</v>
      </c>
      <c r="F13" s="197">
        <v>0</v>
      </c>
      <c r="G13" s="197">
        <v>-1967.4730000000054</v>
      </c>
      <c r="H13" s="197">
        <v>0</v>
      </c>
      <c r="I13" s="197">
        <v>46274.994000000006</v>
      </c>
      <c r="J13" s="197">
        <v>329853.02500000014</v>
      </c>
      <c r="K13" s="2"/>
      <c r="L13" s="63"/>
      <c r="M13" s="63"/>
      <c r="N13" s="63"/>
      <c r="O13" s="63"/>
    </row>
    <row r="14" spans="2:11" ht="11.25" customHeight="1">
      <c r="B14" s="163"/>
      <c r="C14" s="163"/>
      <c r="D14" s="163"/>
      <c r="E14" s="163"/>
      <c r="F14" s="163"/>
      <c r="G14" s="163"/>
      <c r="H14" s="163"/>
      <c r="I14" s="163"/>
      <c r="J14" s="163"/>
      <c r="K14" s="2"/>
    </row>
    <row r="15" spans="2:11" ht="14.25">
      <c r="B15" s="137"/>
      <c r="C15" s="137"/>
      <c r="D15" s="137"/>
      <c r="E15" s="137"/>
      <c r="F15" s="137"/>
      <c r="G15" s="137"/>
      <c r="H15" s="137"/>
      <c r="I15" s="137"/>
      <c r="J15" s="137"/>
      <c r="K15" s="2"/>
    </row>
    <row r="16" spans="2:11" ht="14.25" customHeight="1" hidden="1">
      <c r="B16" s="23"/>
      <c r="C16" s="23"/>
      <c r="D16" s="122">
        <v>36740.663</v>
      </c>
      <c r="E16" s="23"/>
      <c r="F16" s="122">
        <v>11501.804000000004</v>
      </c>
      <c r="G16" s="23"/>
      <c r="H16" s="122">
        <v>-1967.4730000000054</v>
      </c>
      <c r="I16" s="23"/>
      <c r="J16" s="122">
        <v>-283578.03100000013</v>
      </c>
      <c r="K16" s="2"/>
    </row>
    <row r="17" spans="2:11" ht="14.25" customHeight="1" hidden="1">
      <c r="B17" s="23"/>
      <c r="C17" s="23"/>
      <c r="D17" s="131" t="e">
        <v>#DIV/0!</v>
      </c>
      <c r="E17" s="23"/>
      <c r="F17" s="131" t="e">
        <v>#DIV/0!</v>
      </c>
      <c r="G17" s="23"/>
      <c r="H17" s="131" t="e">
        <v>#DIV/0!</v>
      </c>
      <c r="I17" s="23"/>
      <c r="J17" s="131">
        <v>-0.8597102633816986</v>
      </c>
      <c r="K17" s="2"/>
    </row>
    <row r="18" spans="4:10" ht="12.75" hidden="1">
      <c r="D18" s="123"/>
      <c r="F18" s="123"/>
      <c r="H18" s="123"/>
      <c r="J18" s="123"/>
    </row>
    <row r="19" ht="12.75" hidden="1"/>
    <row r="20" spans="4:10" ht="12.75" hidden="1">
      <c r="D20" s="63"/>
      <c r="F20" s="63"/>
      <c r="H20" s="63"/>
      <c r="J20" s="63"/>
    </row>
    <row r="21" spans="2:10" ht="12.75" hidden="1">
      <c r="B21" s="73" t="s">
        <v>24</v>
      </c>
      <c r="D21" s="94">
        <v>147384.398</v>
      </c>
      <c r="E21" s="94"/>
      <c r="F21" s="94">
        <v>115519.898</v>
      </c>
      <c r="H21" s="123"/>
      <c r="J21" s="123"/>
    </row>
    <row r="22" spans="4:6" ht="12.75" hidden="1">
      <c r="D22" s="123" t="e">
        <v>#DIV/0!</v>
      </c>
      <c r="F22" s="123" t="e">
        <v>#DIV/0!</v>
      </c>
    </row>
    <row r="23" spans="2:6" ht="12.75" hidden="1">
      <c r="B23" s="73" t="s">
        <v>25</v>
      </c>
      <c r="D23" s="94">
        <v>-110643.73499999999</v>
      </c>
      <c r="E23" s="94"/>
      <c r="F23" s="94">
        <v>-104018.094</v>
      </c>
    </row>
    <row r="24" spans="4:6" ht="12.75" hidden="1">
      <c r="D24" s="123" t="e">
        <v>#DIV/0!</v>
      </c>
      <c r="F24" s="123" t="e">
        <v>#DIV/0!</v>
      </c>
    </row>
  </sheetData>
  <sheetProtection/>
  <mergeCells count="7">
    <mergeCell ref="B3:J3"/>
    <mergeCell ref="B4:J4"/>
    <mergeCell ref="B5:J5"/>
    <mergeCell ref="E7:F7"/>
    <mergeCell ref="C7:D7"/>
    <mergeCell ref="I7:J7"/>
    <mergeCell ref="G7:H7"/>
  </mergeCells>
  <printOptions horizontalCentered="1" verticalCentered="1"/>
  <pageMargins left="0.39" right="0.4" top="1" bottom="1" header="0" footer="0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G32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421875" style="149" customWidth="1"/>
    <col min="2" max="2" width="6.421875" style="149" customWidth="1"/>
    <col min="3" max="3" width="54.7109375" style="149" bestFit="1" customWidth="1"/>
    <col min="4" max="5" width="16.7109375" style="149" customWidth="1"/>
    <col min="6" max="6" width="22.7109375" style="149" customWidth="1"/>
    <col min="7" max="7" width="16.7109375" style="149" customWidth="1"/>
    <col min="8" max="12" width="8.00390625" style="149" customWidth="1"/>
    <col min="13" max="14" width="8.00390625" style="149" hidden="1" customWidth="1"/>
    <col min="15" max="15" width="9.57421875" style="149" customWidth="1"/>
    <col min="16" max="16" width="11.8515625" style="149" customWidth="1"/>
    <col min="17" max="17" width="0.2890625" style="149" hidden="1" customWidth="1"/>
    <col min="18" max="18" width="9.140625" style="149" hidden="1" customWidth="1"/>
    <col min="19" max="19" width="10.00390625" style="149" hidden="1" customWidth="1"/>
    <col min="20" max="20" width="0" style="149" hidden="1" customWidth="1"/>
    <col min="21" max="16384" width="11.421875" style="149" customWidth="1"/>
  </cols>
  <sheetData>
    <row r="5" spans="2:7" ht="16.5" customHeight="1">
      <c r="B5" s="364"/>
      <c r="C5" s="364"/>
      <c r="D5" s="448">
        <v>42460</v>
      </c>
      <c r="E5" s="448"/>
      <c r="F5" s="448"/>
      <c r="G5" s="448"/>
    </row>
    <row r="6" spans="2:7" ht="16.5">
      <c r="B6" s="449"/>
      <c r="C6" s="449"/>
      <c r="D6" s="361" t="s">
        <v>125</v>
      </c>
      <c r="E6" s="361" t="s">
        <v>61</v>
      </c>
      <c r="F6" s="361" t="s">
        <v>192</v>
      </c>
      <c r="G6" s="361" t="s">
        <v>17</v>
      </c>
    </row>
    <row r="7" spans="2:7" ht="16.5" customHeight="1">
      <c r="B7" s="447" t="s">
        <v>184</v>
      </c>
      <c r="C7" s="447"/>
      <c r="D7" s="361" t="s">
        <v>19</v>
      </c>
      <c r="E7" s="361" t="s">
        <v>19</v>
      </c>
      <c r="F7" s="361" t="s">
        <v>19</v>
      </c>
      <c r="G7" s="361" t="s">
        <v>19</v>
      </c>
    </row>
    <row r="8" spans="2:7" ht="13.5" thickBot="1">
      <c r="B8" s="368" t="s">
        <v>159</v>
      </c>
      <c r="D8" s="367">
        <v>147384.39800000002</v>
      </c>
      <c r="E8" s="367">
        <v>115519.89799999999</v>
      </c>
      <c r="F8" s="367">
        <v>-39446.994999999995</v>
      </c>
      <c r="G8" s="367">
        <v>223457.301</v>
      </c>
    </row>
    <row r="9" spans="3:7" ht="13.5" thickBot="1">
      <c r="C9" s="201" t="s">
        <v>57</v>
      </c>
      <c r="D9" s="367">
        <v>146226.30800000002</v>
      </c>
      <c r="E9" s="367">
        <v>115270.23999999999</v>
      </c>
      <c r="F9" s="367">
        <v>-39541.210999999996</v>
      </c>
      <c r="G9" s="367">
        <v>221955.337</v>
      </c>
    </row>
    <row r="10" spans="3:7" ht="13.5" thickBot="1">
      <c r="C10" s="201" t="s">
        <v>185</v>
      </c>
      <c r="D10" s="367">
        <v>131038.986</v>
      </c>
      <c r="E10" s="367">
        <v>103993.677</v>
      </c>
      <c r="F10" s="367">
        <v>-35031.615</v>
      </c>
      <c r="G10" s="367">
        <v>200001.048</v>
      </c>
    </row>
    <row r="11" spans="3:7" ht="13.5" thickBot="1">
      <c r="C11" s="201" t="s">
        <v>186</v>
      </c>
      <c r="D11" s="367">
        <v>11120.583</v>
      </c>
      <c r="E11" s="367">
        <v>362.197</v>
      </c>
      <c r="F11" s="367">
        <v>0</v>
      </c>
      <c r="G11" s="367">
        <v>11482.78</v>
      </c>
    </row>
    <row r="12" spans="3:7" ht="13.5" thickBot="1">
      <c r="C12" s="201" t="s">
        <v>187</v>
      </c>
      <c r="D12" s="367">
        <v>4066.739</v>
      </c>
      <c r="E12" s="367">
        <v>10914.366</v>
      </c>
      <c r="F12" s="367">
        <v>-4509.596</v>
      </c>
      <c r="G12" s="367">
        <v>10471.509</v>
      </c>
    </row>
    <row r="13" spans="3:7" ht="13.5" thickBot="1">
      <c r="C13" s="201" t="s">
        <v>188</v>
      </c>
      <c r="D13" s="367">
        <v>1158.09</v>
      </c>
      <c r="E13" s="367">
        <v>249.658</v>
      </c>
      <c r="F13" s="367">
        <v>94.216</v>
      </c>
      <c r="G13" s="367">
        <v>1501.964</v>
      </c>
    </row>
    <row r="14" spans="3:7" ht="12.75">
      <c r="C14" s="364"/>
      <c r="D14" s="364"/>
      <c r="E14" s="364"/>
      <c r="F14" s="364"/>
      <c r="G14" s="364"/>
    </row>
    <row r="15" spans="2:7" ht="13.5" thickBot="1">
      <c r="B15" s="446" t="s">
        <v>162</v>
      </c>
      <c r="C15" s="446"/>
      <c r="D15" s="367">
        <v>-91423.732</v>
      </c>
      <c r="E15" s="367">
        <v>-92426.61700000001</v>
      </c>
      <c r="F15" s="367">
        <v>40544.119999999995</v>
      </c>
      <c r="G15" s="367">
        <v>-143306.229</v>
      </c>
    </row>
    <row r="16" spans="2:7" ht="13.5" thickBot="1">
      <c r="B16" s="366"/>
      <c r="C16" s="200" t="s">
        <v>163</v>
      </c>
      <c r="D16" s="367">
        <v>-29706.224</v>
      </c>
      <c r="E16" s="367">
        <v>-85047.656</v>
      </c>
      <c r="F16" s="367">
        <v>35237.768</v>
      </c>
      <c r="G16" s="367">
        <v>-79516.112</v>
      </c>
    </row>
    <row r="17" spans="2:7" ht="13.5" thickBot="1">
      <c r="B17" s="366"/>
      <c r="C17" s="200" t="s">
        <v>164</v>
      </c>
      <c r="D17" s="367">
        <v>-38132.753</v>
      </c>
      <c r="E17" s="367">
        <v>0</v>
      </c>
      <c r="F17" s="367">
        <v>0</v>
      </c>
      <c r="G17" s="367">
        <v>-38132.753</v>
      </c>
    </row>
    <row r="18" spans="2:7" ht="13.5" thickBot="1">
      <c r="B18" s="366"/>
      <c r="C18" s="200" t="s">
        <v>165</v>
      </c>
      <c r="D18" s="367">
        <v>-14798.593</v>
      </c>
      <c r="E18" s="367">
        <v>-4398.604</v>
      </c>
      <c r="F18" s="367">
        <v>5306.528</v>
      </c>
      <c r="G18" s="367">
        <v>-13890.669</v>
      </c>
    </row>
    <row r="19" spans="2:7" ht="13.5" thickBot="1">
      <c r="B19" s="366"/>
      <c r="C19" s="200" t="s">
        <v>166</v>
      </c>
      <c r="D19" s="367">
        <v>-8786.162</v>
      </c>
      <c r="E19" s="367">
        <v>-2980.357</v>
      </c>
      <c r="F19" s="367">
        <v>-0.176</v>
      </c>
      <c r="G19" s="367">
        <v>-11766.695</v>
      </c>
    </row>
    <row r="20" spans="2:7" ht="12.75">
      <c r="B20" s="364"/>
      <c r="C20" s="364"/>
      <c r="D20" s="364"/>
      <c r="E20" s="364"/>
      <c r="F20" s="364"/>
      <c r="G20" s="364"/>
    </row>
    <row r="21" spans="2:7" ht="13.5" thickBot="1">
      <c r="B21" s="446" t="s">
        <v>167</v>
      </c>
      <c r="C21" s="446"/>
      <c r="D21" s="367">
        <v>55960.66600000001</v>
      </c>
      <c r="E21" s="367">
        <v>23093.280999999974</v>
      </c>
      <c r="F21" s="367">
        <v>1097.125</v>
      </c>
      <c r="G21" s="367">
        <v>80151.07200000001</v>
      </c>
    </row>
    <row r="22" spans="2:7" ht="12.75">
      <c r="B22" s="364"/>
      <c r="C22" s="364"/>
      <c r="D22" s="364"/>
      <c r="E22" s="364"/>
      <c r="F22" s="364"/>
      <c r="G22" s="364"/>
    </row>
    <row r="23" spans="2:7" ht="13.5" thickBot="1">
      <c r="B23" s="365"/>
      <c r="C23" s="200" t="s">
        <v>190</v>
      </c>
      <c r="D23" s="367">
        <v>440.165</v>
      </c>
      <c r="E23" s="367">
        <v>460.783</v>
      </c>
      <c r="F23" s="367">
        <v>0</v>
      </c>
      <c r="G23" s="367">
        <v>900.948</v>
      </c>
    </row>
    <row r="24" spans="2:7" ht="13.5" thickBot="1">
      <c r="B24" s="365"/>
      <c r="C24" s="200" t="s">
        <v>191</v>
      </c>
      <c r="D24" s="367">
        <v>-4261.288</v>
      </c>
      <c r="E24" s="367">
        <v>-4266.027</v>
      </c>
      <c r="F24" s="367">
        <v>-2735.232</v>
      </c>
      <c r="G24" s="367">
        <v>-11262.547</v>
      </c>
    </row>
    <row r="25" spans="2:7" ht="13.5" thickBot="1">
      <c r="B25" s="365"/>
      <c r="C25" s="200" t="s">
        <v>189</v>
      </c>
      <c r="D25" s="367">
        <v>-4650.399</v>
      </c>
      <c r="E25" s="367">
        <v>-4793.868</v>
      </c>
      <c r="F25" s="367">
        <v>-710.94</v>
      </c>
      <c r="G25" s="367">
        <v>-10155.207</v>
      </c>
    </row>
    <row r="26" spans="2:7" ht="12.75">
      <c r="B26" s="364"/>
      <c r="C26" s="364"/>
      <c r="D26" s="364"/>
      <c r="E26" s="364"/>
      <c r="F26" s="364"/>
      <c r="G26" s="364"/>
    </row>
    <row r="27" spans="2:7" ht="13.5" thickBot="1">
      <c r="B27" s="446" t="s">
        <v>169</v>
      </c>
      <c r="C27" s="446"/>
      <c r="D27" s="367">
        <v>47489.144000000015</v>
      </c>
      <c r="E27" s="367">
        <v>14494.168999999973</v>
      </c>
      <c r="F27" s="367">
        <v>-2349.047</v>
      </c>
      <c r="G27" s="367">
        <v>59634.26600000002</v>
      </c>
    </row>
    <row r="28" spans="2:7" ht="13.5" thickBot="1">
      <c r="B28" s="365"/>
      <c r="C28" s="158"/>
      <c r="D28" s="367"/>
      <c r="E28" s="367"/>
      <c r="F28" s="367"/>
      <c r="G28" s="367"/>
    </row>
    <row r="29" spans="2:7" ht="13.5" thickBot="1">
      <c r="B29" s="365"/>
      <c r="C29" s="200" t="s">
        <v>170</v>
      </c>
      <c r="D29" s="367">
        <v>-10748.481</v>
      </c>
      <c r="E29" s="367">
        <v>-2483.696</v>
      </c>
      <c r="F29" s="367">
        <v>381.569</v>
      </c>
      <c r="G29" s="367">
        <v>-12850.608</v>
      </c>
    </row>
    <row r="30" spans="2:7" ht="13.5" thickBot="1">
      <c r="B30" s="365"/>
      <c r="C30" s="200" t="s">
        <v>171</v>
      </c>
      <c r="D30" s="367">
        <v>0</v>
      </c>
      <c r="E30" s="367">
        <v>-508.669</v>
      </c>
      <c r="F30" s="367">
        <v>0</v>
      </c>
      <c r="G30" s="367">
        <v>-508.669</v>
      </c>
    </row>
    <row r="31" spans="2:7" ht="13.5" thickBot="1">
      <c r="B31" s="365"/>
      <c r="C31" s="158"/>
      <c r="D31" s="367"/>
      <c r="E31" s="367"/>
      <c r="F31" s="367"/>
      <c r="G31" s="367"/>
    </row>
    <row r="32" spans="2:7" ht="13.5" thickBot="1">
      <c r="B32" s="446" t="s">
        <v>325</v>
      </c>
      <c r="C32" s="446"/>
      <c r="D32" s="367">
        <v>36740.663000000015</v>
      </c>
      <c r="E32" s="367">
        <v>11501.803999999973</v>
      </c>
      <c r="F32" s="367">
        <v>-1967.478</v>
      </c>
      <c r="G32" s="367">
        <v>46274.989000000016</v>
      </c>
    </row>
  </sheetData>
  <sheetProtection/>
  <mergeCells count="7">
    <mergeCell ref="B32:C32"/>
    <mergeCell ref="B7:C7"/>
    <mergeCell ref="D5:G5"/>
    <mergeCell ref="B6:C6"/>
    <mergeCell ref="B15:C15"/>
    <mergeCell ref="B21:C21"/>
    <mergeCell ref="B27:C2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19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6.28125" style="3" customWidth="1"/>
    <col min="2" max="2" width="69.28125" style="3" bestFit="1" customWidth="1"/>
    <col min="3" max="3" width="12.140625" style="3" customWidth="1"/>
    <col min="4" max="4" width="11.57421875" style="3" hidden="1" customWidth="1"/>
    <col min="5" max="5" width="12.421875" style="3" hidden="1" customWidth="1"/>
    <col min="6" max="6" width="12.57421875" style="3" hidden="1" customWidth="1"/>
    <col min="7" max="8" width="11.57421875" style="3" bestFit="1" customWidth="1"/>
    <col min="9" max="10" width="11.7109375" style="3" bestFit="1" customWidth="1"/>
    <col min="11" max="16384" width="11.421875" style="3" customWidth="1"/>
  </cols>
  <sheetData>
    <row r="3" spans="2:6" ht="21" customHeight="1">
      <c r="B3" s="442"/>
      <c r="C3" s="442"/>
      <c r="D3" s="442"/>
      <c r="E3" s="442"/>
      <c r="F3" s="442"/>
    </row>
    <row r="4" spans="2:6" s="69" customFormat="1" ht="18" customHeight="1">
      <c r="B4" s="442" t="s">
        <v>147</v>
      </c>
      <c r="C4" s="442"/>
      <c r="D4" s="442"/>
      <c r="E4" s="442"/>
      <c r="F4" s="442"/>
    </row>
    <row r="5" spans="2:6" s="69" customFormat="1" ht="15.75" customHeight="1">
      <c r="B5" s="443" t="s">
        <v>120</v>
      </c>
      <c r="C5" s="443"/>
      <c r="D5" s="443"/>
      <c r="E5" s="443"/>
      <c r="F5" s="443"/>
    </row>
    <row r="7" spans="2:6" s="69" customFormat="1" ht="41.25" customHeight="1">
      <c r="B7" s="363" t="s">
        <v>148</v>
      </c>
      <c r="C7" s="283">
        <v>42430</v>
      </c>
      <c r="D7" s="283">
        <v>42064</v>
      </c>
      <c r="E7" s="283" t="s">
        <v>121</v>
      </c>
      <c r="F7" s="283" t="s">
        <v>122</v>
      </c>
    </row>
    <row r="8" spans="2:6" ht="16.5">
      <c r="B8" s="362" t="s">
        <v>149</v>
      </c>
      <c r="C8" s="294">
        <v>6345.090000000001</v>
      </c>
      <c r="D8" s="294">
        <v>-51132.784999999996</v>
      </c>
      <c r="E8" s="294">
        <v>-54075.39700000002</v>
      </c>
      <c r="F8" s="295">
        <v>-1.0575</v>
      </c>
    </row>
    <row r="9" spans="2:6" ht="16.5">
      <c r="B9" s="296" t="s">
        <v>150</v>
      </c>
      <c r="C9" s="297">
        <v>2470.56</v>
      </c>
      <c r="D9" s="297">
        <v>40541.271</v>
      </c>
      <c r="E9" s="297">
        <v>6296.366000000002</v>
      </c>
      <c r="F9" s="298">
        <v>0.1553</v>
      </c>
    </row>
    <row r="10" spans="2:10" ht="16.5">
      <c r="B10" s="299" t="s">
        <v>151</v>
      </c>
      <c r="C10" s="297">
        <v>-6216.614</v>
      </c>
      <c r="D10" s="297">
        <v>-93774.287</v>
      </c>
      <c r="E10" s="297">
        <v>-68417.75800000002</v>
      </c>
      <c r="F10" s="298">
        <v>-0.7296</v>
      </c>
      <c r="G10" s="63"/>
      <c r="H10" s="63"/>
      <c r="I10" s="63"/>
      <c r="J10" s="63"/>
    </row>
    <row r="11" spans="2:10" ht="16.5">
      <c r="B11" s="299" t="s">
        <v>152</v>
      </c>
      <c r="C11" s="297">
        <v>166.123</v>
      </c>
      <c r="D11" s="297">
        <v>441.423</v>
      </c>
      <c r="E11" s="297">
        <v>-624.113</v>
      </c>
      <c r="F11" s="298">
        <v>1.4139</v>
      </c>
      <c r="G11" s="63"/>
      <c r="H11" s="63"/>
      <c r="I11" s="63"/>
      <c r="J11" s="63"/>
    </row>
    <row r="12" spans="2:10" ht="16.5">
      <c r="B12" s="299" t="s">
        <v>153</v>
      </c>
      <c r="C12" s="297">
        <v>9925.021</v>
      </c>
      <c r="D12" s="297">
        <v>1658.808</v>
      </c>
      <c r="E12" s="297">
        <v>8670.108</v>
      </c>
      <c r="F12" s="298">
        <v>-5.2267</v>
      </c>
      <c r="I12" s="63"/>
      <c r="J12" s="63"/>
    </row>
    <row r="13" spans="2:10" ht="16.5">
      <c r="B13" s="292" t="s">
        <v>83</v>
      </c>
      <c r="C13" s="294">
        <v>1177.281</v>
      </c>
      <c r="D13" s="294">
        <v>334.331</v>
      </c>
      <c r="E13" s="294">
        <v>-2292.494</v>
      </c>
      <c r="F13" s="295">
        <v>-6.857</v>
      </c>
      <c r="G13" s="63"/>
      <c r="H13" s="63"/>
      <c r="I13" s="63"/>
      <c r="J13" s="63"/>
    </row>
    <row r="14" spans="2:10" ht="16.5">
      <c r="B14" s="296" t="s">
        <v>154</v>
      </c>
      <c r="C14" s="297">
        <v>31.076</v>
      </c>
      <c r="D14" s="297">
        <v>11.457</v>
      </c>
      <c r="E14" s="297">
        <v>-2656.207</v>
      </c>
      <c r="F14" s="298">
        <v>-231.8414</v>
      </c>
      <c r="G14" s="63"/>
      <c r="H14" s="63"/>
      <c r="I14" s="63"/>
      <c r="J14" s="63"/>
    </row>
    <row r="15" spans="2:6" ht="16.5">
      <c r="B15" s="296" t="s">
        <v>155</v>
      </c>
      <c r="C15" s="300">
        <v>1146.205</v>
      </c>
      <c r="D15" s="297">
        <v>322.874</v>
      </c>
      <c r="E15" s="300">
        <v>363.71299999999997</v>
      </c>
      <c r="F15" s="298">
        <v>1.1265</v>
      </c>
    </row>
    <row r="16" spans="2:6" ht="12.75">
      <c r="B16" s="184"/>
      <c r="C16" s="186">
        <v>0</v>
      </c>
      <c r="D16" s="186"/>
      <c r="E16" s="186"/>
      <c r="F16" s="189"/>
    </row>
    <row r="17" spans="2:6" ht="16.5">
      <c r="B17" s="292" t="s">
        <v>156</v>
      </c>
      <c r="C17" s="293">
        <v>53797.360000000015</v>
      </c>
      <c r="D17" s="183">
        <v>279054.5710000001</v>
      </c>
      <c r="E17" s="293">
        <v>-48172.480000000214</v>
      </c>
      <c r="F17" s="295">
        <v>-0.1726</v>
      </c>
    </row>
    <row r="18" spans="2:6" ht="16.5">
      <c r="B18" s="296" t="s">
        <v>157</v>
      </c>
      <c r="C18" s="300">
        <v>1825.867</v>
      </c>
      <c r="D18" s="297">
        <v>-83040.843</v>
      </c>
      <c r="E18" s="300">
        <v>24864.73999999999</v>
      </c>
      <c r="F18" s="298">
        <v>0.2994</v>
      </c>
    </row>
    <row r="19" spans="2:6" ht="16.5">
      <c r="B19" s="292" t="s">
        <v>158</v>
      </c>
      <c r="C19" s="294">
        <v>55623.22700000001</v>
      </c>
      <c r="D19" s="294">
        <v>196013.72800000012</v>
      </c>
      <c r="E19" s="294">
        <v>-23307.740000000224</v>
      </c>
      <c r="F19" s="295">
        <v>-0.1189</v>
      </c>
    </row>
  </sheetData>
  <sheetProtection/>
  <mergeCells count="3">
    <mergeCell ref="B3:F3"/>
    <mergeCell ref="B4:F4"/>
    <mergeCell ref="B5:F5"/>
  </mergeCells>
  <printOptions horizontalCentered="1" verticalCentered="1"/>
  <pageMargins left="0.39" right="0.4" top="1" bottom="1" header="0" footer="0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0"/>
  <sheetViews>
    <sheetView showGridLines="0" zoomScale="110" zoomScaleNormal="110" zoomScalePageLayoutView="0" workbookViewId="0" topLeftCell="A1">
      <selection activeCell="A1" sqref="A1"/>
    </sheetView>
  </sheetViews>
  <sheetFormatPr defaultColWidth="7.28125" defaultRowHeight="12.75"/>
  <cols>
    <col min="1" max="1" width="7.28125" style="2" customWidth="1"/>
    <col min="2" max="2" width="36.00390625" style="2" customWidth="1"/>
    <col min="3" max="3" width="14.7109375" style="36" customWidth="1"/>
    <col min="4" max="4" width="16.140625" style="36" hidden="1" customWidth="1"/>
    <col min="5" max="5" width="14.7109375" style="36" hidden="1" customWidth="1"/>
    <col min="6" max="7" width="14.7109375" style="2" hidden="1" customWidth="1"/>
    <col min="8" max="8" width="1.7109375" style="2" customWidth="1"/>
    <col min="9" max="9" width="7.28125" style="2" customWidth="1"/>
    <col min="10" max="10" width="14.140625" style="2" customWidth="1"/>
    <col min="11" max="11" width="12.00390625" style="2" customWidth="1"/>
    <col min="12" max="16384" width="7.28125" style="2" customWidth="1"/>
  </cols>
  <sheetData>
    <row r="1" ht="14.25">
      <c r="H1" s="37"/>
    </row>
    <row r="2" ht="14.25">
      <c r="H2" s="37"/>
    </row>
    <row r="3" spans="2:8" ht="30" customHeight="1">
      <c r="B3" s="202" t="s">
        <v>74</v>
      </c>
      <c r="C3" s="192">
        <v>42430</v>
      </c>
      <c r="D3" s="192">
        <v>42430</v>
      </c>
      <c r="E3" s="321" t="s">
        <v>177</v>
      </c>
      <c r="F3" s="203" t="s">
        <v>121</v>
      </c>
      <c r="G3" s="203" t="s">
        <v>122</v>
      </c>
      <c r="H3" s="37"/>
    </row>
    <row r="4" spans="2:7" ht="25.5">
      <c r="B4" s="148"/>
      <c r="D4" s="282" t="s">
        <v>143</v>
      </c>
      <c r="E4" s="281" t="s">
        <v>142</v>
      </c>
      <c r="F4" s="148"/>
      <c r="G4" s="148"/>
    </row>
    <row r="5" spans="2:12" s="15" customFormat="1" ht="15" customHeight="1" thickBot="1">
      <c r="B5" s="204" t="s">
        <v>75</v>
      </c>
      <c r="C5" s="205">
        <v>860995.1</v>
      </c>
      <c r="D5" s="205">
        <v>3896215</v>
      </c>
      <c r="E5" s="205">
        <v>2589625.829</v>
      </c>
      <c r="F5" s="205">
        <v>280912.53500000015</v>
      </c>
      <c r="G5" s="256">
        <v>0.10847610950361752</v>
      </c>
      <c r="H5" s="37"/>
      <c r="J5" s="2"/>
      <c r="K5" s="2"/>
      <c r="L5" s="2"/>
    </row>
    <row r="6" spans="2:12" s="15" customFormat="1" ht="15" customHeight="1" thickBot="1">
      <c r="B6" s="206" t="s">
        <v>76</v>
      </c>
      <c r="C6" s="205">
        <v>4461075.983</v>
      </c>
      <c r="D6" s="205">
        <v>11281449</v>
      </c>
      <c r="E6" s="205">
        <v>7535592.681</v>
      </c>
      <c r="F6" s="169">
        <v>-32690.884999999776</v>
      </c>
      <c r="G6" s="256">
        <v>-0.004338196925429028</v>
      </c>
      <c r="H6" s="37"/>
      <c r="J6" s="2"/>
      <c r="K6" s="2"/>
      <c r="L6" s="2"/>
    </row>
    <row r="7" spans="2:7" ht="6" customHeight="1">
      <c r="B7" s="145"/>
      <c r="C7" s="146"/>
      <c r="D7" s="146"/>
      <c r="E7" s="146"/>
      <c r="F7" s="146"/>
      <c r="G7" s="257"/>
    </row>
    <row r="8" spans="2:12" s="15" customFormat="1" ht="15" customHeight="1">
      <c r="B8" s="207" t="s">
        <v>77</v>
      </c>
      <c r="C8" s="207">
        <v>5322071.083</v>
      </c>
      <c r="D8" s="207">
        <v>15177664</v>
      </c>
      <c r="E8" s="207">
        <v>15449154.390999999</v>
      </c>
      <c r="F8" s="255">
        <v>-5075714.231</v>
      </c>
      <c r="G8" s="350">
        <v>-0.32854317476151884</v>
      </c>
      <c r="H8" s="37"/>
      <c r="J8" s="2"/>
      <c r="K8" s="2"/>
      <c r="L8" s="2"/>
    </row>
    <row r="9" ht="9.75" customHeight="1"/>
    <row r="11" spans="3:6" ht="14.25">
      <c r="C11" s="44"/>
      <c r="D11" s="45" t="e">
        <v>#REF!</v>
      </c>
      <c r="E11" s="44">
        <v>1945652.1039999984</v>
      </c>
      <c r="F11" s="46" t="e">
        <v>#REF!</v>
      </c>
    </row>
    <row r="12" spans="3:5" ht="14.25">
      <c r="C12" s="2"/>
      <c r="D12" s="2"/>
      <c r="E12" s="2"/>
    </row>
    <row r="13" spans="2:8" ht="14.25">
      <c r="B13" s="47"/>
      <c r="E13" s="48"/>
      <c r="F13" s="48"/>
      <c r="G13" s="37"/>
      <c r="H13" s="37"/>
    </row>
    <row r="14" spans="3:6" ht="14.25">
      <c r="C14" s="2"/>
      <c r="D14" s="2"/>
      <c r="F14" s="36"/>
    </row>
    <row r="15" spans="3:5" ht="14.25">
      <c r="C15" s="2"/>
      <c r="D15" s="2"/>
      <c r="E15" s="2"/>
    </row>
    <row r="16" spans="3:6" ht="14.25">
      <c r="C16" s="2"/>
      <c r="D16" s="2"/>
      <c r="F16" s="36"/>
    </row>
    <row r="18" ht="14.25">
      <c r="E18" s="50"/>
    </row>
    <row r="19" spans="3:5" ht="14.25">
      <c r="C19" s="49"/>
      <c r="E19" s="49"/>
    </row>
    <row r="23" ht="14.25">
      <c r="F23" s="36"/>
    </row>
    <row r="24" ht="14.25">
      <c r="F24" s="36"/>
    </row>
    <row r="25" ht="14.25">
      <c r="F25" s="36"/>
    </row>
    <row r="26" spans="6:7" ht="14.25">
      <c r="F26" s="36"/>
      <c r="G26" s="36"/>
    </row>
    <row r="27" spans="6:7" ht="14.25">
      <c r="F27" s="36"/>
      <c r="G27" s="36"/>
    </row>
    <row r="28" ht="14.25">
      <c r="F28" s="36"/>
    </row>
    <row r="29" ht="14.25">
      <c r="F29" s="36"/>
    </row>
    <row r="30" ht="14.25">
      <c r="F30" s="36"/>
    </row>
  </sheetData>
  <sheetProtection/>
  <printOptions horizontalCentered="1" verticalCentered="1"/>
  <pageMargins left="0.75" right="0.75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zoomScale="110" zoomScaleNormal="110" zoomScalePageLayoutView="0" workbookViewId="0" topLeftCell="A1">
      <selection activeCell="A1" sqref="A1"/>
    </sheetView>
  </sheetViews>
  <sheetFormatPr defaultColWidth="7.28125" defaultRowHeight="12.75"/>
  <cols>
    <col min="1" max="1" width="7.28125" style="53" customWidth="1"/>
    <col min="2" max="2" width="43.57421875" style="51" customWidth="1"/>
    <col min="3" max="3" width="14.7109375" style="52" customWidth="1"/>
    <col min="4" max="4" width="14.7109375" style="52" hidden="1" customWidth="1"/>
    <col min="5" max="6" width="14.7109375" style="53" hidden="1" customWidth="1"/>
    <col min="7" max="7" width="3.57421875" style="53" customWidth="1"/>
    <col min="8" max="8" width="7.28125" style="53" customWidth="1"/>
    <col min="9" max="9" width="12.7109375" style="51" hidden="1" customWidth="1"/>
    <col min="10" max="10" width="9.140625" style="0" hidden="1" customWidth="1"/>
    <col min="11" max="11" width="7.28125" style="0" customWidth="1"/>
    <col min="12" max="12" width="8.8515625" style="53" customWidth="1"/>
    <col min="13" max="16384" width="7.28125" style="53" customWidth="1"/>
  </cols>
  <sheetData>
    <row r="1" spans="1:11" s="2" customFormat="1" ht="14.25">
      <c r="A1" s="53"/>
      <c r="C1" s="36"/>
      <c r="D1" s="36"/>
      <c r="G1" s="37"/>
      <c r="I1" s="2">
        <v>0</v>
      </c>
      <c r="J1"/>
      <c r="K1"/>
    </row>
    <row r="2" spans="5:6" ht="14.25" customHeight="1">
      <c r="E2" s="51"/>
      <c r="F2" s="51"/>
    </row>
    <row r="3" spans="2:11" s="2" customFormat="1" ht="30" customHeight="1">
      <c r="B3" s="203" t="s">
        <v>78</v>
      </c>
      <c r="C3" s="203">
        <v>42430</v>
      </c>
      <c r="D3" s="203" t="s">
        <v>177</v>
      </c>
      <c r="E3" s="203" t="s">
        <v>121</v>
      </c>
      <c r="F3" s="203" t="s">
        <v>122</v>
      </c>
      <c r="G3" s="37"/>
      <c r="I3" s="38"/>
      <c r="J3"/>
      <c r="K3"/>
    </row>
    <row r="4" spans="2:6" ht="12.75">
      <c r="B4" s="149"/>
      <c r="D4" s="281" t="s">
        <v>142</v>
      </c>
      <c r="E4" s="149"/>
      <c r="F4" s="149"/>
    </row>
    <row r="5" spans="2:11" s="15" customFormat="1" ht="18" customHeight="1" thickBot="1">
      <c r="B5" s="208" t="s">
        <v>79</v>
      </c>
      <c r="C5" s="209">
        <v>787186.92</v>
      </c>
      <c r="D5" s="209">
        <v>2559728.698</v>
      </c>
      <c r="E5" s="209">
        <v>-24649.606999999844</v>
      </c>
      <c r="F5" s="274">
        <v>-0.009629773272167186</v>
      </c>
      <c r="G5" s="37"/>
      <c r="I5" s="41"/>
      <c r="J5" s="75"/>
      <c r="K5" s="83"/>
    </row>
    <row r="6" spans="2:11" s="15" customFormat="1" ht="18" customHeight="1" thickBot="1">
      <c r="B6" s="210" t="s">
        <v>80</v>
      </c>
      <c r="C6" s="209">
        <v>1303280.551</v>
      </c>
      <c r="D6" s="209">
        <v>2753965.211</v>
      </c>
      <c r="E6" s="209">
        <v>48968.8339999998</v>
      </c>
      <c r="F6" s="274">
        <v>0.017781210090965116</v>
      </c>
      <c r="G6" s="37"/>
      <c r="I6" s="42"/>
      <c r="J6" s="75"/>
      <c r="K6" s="83"/>
    </row>
    <row r="7" spans="2:11" s="15" customFormat="1" ht="18" customHeight="1" thickBot="1">
      <c r="B7" s="210" t="s">
        <v>81</v>
      </c>
      <c r="C7" s="209">
        <v>3231603.612</v>
      </c>
      <c r="D7" s="209">
        <v>8189808.3780000005</v>
      </c>
      <c r="E7" s="209">
        <v>-3154381.3540000003</v>
      </c>
      <c r="F7" s="274">
        <v>-0.3851593600741021</v>
      </c>
      <c r="G7" s="37"/>
      <c r="I7" s="42"/>
      <c r="J7" s="75"/>
      <c r="K7"/>
    </row>
    <row r="8" spans="2:11" s="15" customFormat="1" ht="18" customHeight="1" thickBot="1">
      <c r="B8" s="170" t="s">
        <v>87</v>
      </c>
      <c r="C8" s="209">
        <v>2603193.586</v>
      </c>
      <c r="D8" s="209">
        <v>6026149.283</v>
      </c>
      <c r="E8" s="209">
        <v>-2444002.5719999997</v>
      </c>
      <c r="F8" s="274">
        <v>-0.4055662176996885</v>
      </c>
      <c r="G8" s="37"/>
      <c r="I8" s="132"/>
      <c r="J8" s="75"/>
      <c r="K8"/>
    </row>
    <row r="9" spans="2:11" s="15" customFormat="1" ht="18" customHeight="1" thickBot="1">
      <c r="B9" s="170" t="s">
        <v>88</v>
      </c>
      <c r="C9" s="209">
        <v>628410.026</v>
      </c>
      <c r="D9" s="209">
        <v>2163659.095</v>
      </c>
      <c r="E9" s="209">
        <v>-710378.7820000001</v>
      </c>
      <c r="F9" s="274">
        <v>-0.32832287842461616</v>
      </c>
      <c r="G9" s="37"/>
      <c r="I9" s="43"/>
      <c r="J9" s="75"/>
      <c r="K9"/>
    </row>
    <row r="10" spans="2:6" ht="6" customHeight="1">
      <c r="B10" s="151"/>
      <c r="C10" s="152"/>
      <c r="D10" s="152"/>
      <c r="E10" s="152"/>
      <c r="F10" s="275"/>
    </row>
    <row r="11" spans="2:11" s="15" customFormat="1" ht="18" customHeight="1">
      <c r="B11" s="191" t="s">
        <v>89</v>
      </c>
      <c r="C11" s="211">
        <v>5322071.083000001</v>
      </c>
      <c r="D11" s="211">
        <v>13503502.287</v>
      </c>
      <c r="E11" s="258" t="e">
        <v>#REF!</v>
      </c>
      <c r="F11" s="212">
        <v>-0.6058747597559465</v>
      </c>
      <c r="G11" s="37"/>
      <c r="I11" s="40"/>
      <c r="J11"/>
      <c r="K11"/>
    </row>
    <row r="12" spans="3:11" s="2" customFormat="1" ht="9.75" customHeight="1">
      <c r="C12" s="36"/>
      <c r="D12" s="36"/>
      <c r="J12"/>
      <c r="K12"/>
    </row>
    <row r="13" spans="5:6" ht="12.75">
      <c r="E13" s="51"/>
      <c r="F13" s="51"/>
    </row>
    <row r="14" spans="3:9" ht="12.75" hidden="1">
      <c r="C14" s="54">
        <v>0</v>
      </c>
      <c r="D14" s="54">
        <v>-1945652.1039999984</v>
      </c>
      <c r="E14" s="84" t="e">
        <v>#REF!</v>
      </c>
      <c r="F14" s="55">
        <v>-0.27733158499442767</v>
      </c>
      <c r="I14" s="54"/>
    </row>
    <row r="15" spans="1:10" ht="12.75" hidden="1">
      <c r="A15" s="56"/>
      <c r="C15" s="51"/>
      <c r="D15" s="51"/>
      <c r="E15" s="56"/>
      <c r="F15" s="56"/>
      <c r="J15">
        <v>0</v>
      </c>
    </row>
    <row r="16" spans="1:6" ht="12.75" hidden="1">
      <c r="A16" s="51" t="s">
        <v>28</v>
      </c>
      <c r="C16" s="57">
        <v>2090467.471</v>
      </c>
      <c r="D16" s="57">
        <v>5313693.909</v>
      </c>
      <c r="E16" s="57">
        <v>24319.226999999955</v>
      </c>
      <c r="F16" s="76">
        <v>-0.6065886543710586</v>
      </c>
    </row>
    <row r="17" spans="1:6" ht="12.75">
      <c r="A17" s="56"/>
      <c r="D17" s="57"/>
      <c r="E17" s="59"/>
      <c r="F17" s="56"/>
    </row>
    <row r="18" spans="1:6" ht="12.75">
      <c r="A18" s="56"/>
      <c r="D18" s="60"/>
      <c r="E18" s="59"/>
      <c r="F18" s="58"/>
    </row>
    <row r="19" spans="1:6" ht="12.75">
      <c r="A19" s="56"/>
      <c r="D19" s="51"/>
      <c r="E19" s="61"/>
      <c r="F19" s="56"/>
    </row>
    <row r="20" spans="1:6" ht="12.75">
      <c r="A20" s="56"/>
      <c r="D20" s="51"/>
      <c r="E20" s="56"/>
      <c r="F20" s="56"/>
    </row>
    <row r="21" spans="1:6" ht="12.75">
      <c r="A21" s="56"/>
      <c r="D21" s="51"/>
      <c r="E21" s="56"/>
      <c r="F21" s="56"/>
    </row>
    <row r="22" spans="1:6" ht="12.75">
      <c r="A22" s="56"/>
      <c r="D22" s="51"/>
      <c r="E22" s="56"/>
      <c r="F22" s="56"/>
    </row>
    <row r="23" spans="1:4" ht="12.75">
      <c r="A23" s="56"/>
      <c r="D23" s="51"/>
    </row>
    <row r="24" spans="1:4" ht="12.75">
      <c r="A24" s="56"/>
      <c r="D24" s="51"/>
    </row>
    <row r="25" spans="1:4" ht="12.75">
      <c r="A25" s="56"/>
      <c r="D25" s="51"/>
    </row>
    <row r="26" spans="1:4" ht="12.75">
      <c r="A26" s="56"/>
      <c r="C26" s="51"/>
      <c r="D26" s="51"/>
    </row>
  </sheetData>
  <sheetProtection/>
  <printOptions horizontalCentered="1"/>
  <pageMargins left="0.2" right="0.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Endesa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cl090508016</dc:creator>
  <cp:keywords/>
  <dc:description/>
  <cp:lastModifiedBy>Guillermo Berguecio</cp:lastModifiedBy>
  <cp:lastPrinted>2013-07-20T18:15:22Z</cp:lastPrinted>
  <dcterms:created xsi:type="dcterms:W3CDTF">2003-10-23T18:16:48Z</dcterms:created>
  <dcterms:modified xsi:type="dcterms:W3CDTF">2016-12-27T14:09:34Z</dcterms:modified>
  <cp:category/>
  <cp:version/>
  <cp:contentType/>
  <cp:contentStatus/>
</cp:coreProperties>
</file>