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35" windowHeight="3240" tabRatio="924" activeTab="0"/>
  </bookViews>
  <sheets>
    <sheet name="Generation Business" sheetId="1" r:id="rId1"/>
    <sheet name="Distribution Business" sheetId="2" r:id="rId2"/>
    <sheet name="Energy Sales Revenues" sheetId="3" r:id="rId3"/>
    <sheet name="Enel Chile Results" sheetId="4" r:id="rId4"/>
    <sheet name="Enel Chile Nine Months Results" sheetId="5" r:id="rId5"/>
    <sheet name="Resument Energía y EBITDA" sheetId="6" state="hidden" r:id="rId6"/>
    <sheet name="Liquidez disponible" sheetId="7" state="hidden" r:id="rId7"/>
    <sheet name="EBITDA" sheetId="8" r:id="rId8"/>
    <sheet name="EBIT &amp; Others by segment" sheetId="9" r:id="rId9"/>
    <sheet name="EBIT y otros por filial" sheetId="10" state="hidden" r:id="rId10"/>
    <sheet name="Non Operating Income" sheetId="11" r:id="rId11"/>
    <sheet name="Balance Sheet" sheetId="12" r:id="rId12"/>
    <sheet name="Ratios" sheetId="13" r:id="rId13"/>
    <sheet name="Fixed Assets" sheetId="14" r:id="rId14"/>
    <sheet name="Int. Rate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4">#REF!</definedName>
    <definedName name="\A">#REF!</definedName>
    <definedName name="_ALT_X" localSheetId="4">#REF!</definedName>
    <definedName name="_ALT_X">#REF!</definedName>
    <definedName name="_AUC14bea23f398d402f9fec28677c7575b1" localSheetId="4" hidden="1">#REF!</definedName>
    <definedName name="_AUC14bea23f398d402f9fec28677c7575b1" hidden="1">#REF!</definedName>
    <definedName name="_AUC19006f3d21d0476a9d0b40d14d11aa84" localSheetId="4" hidden="1">#REF!</definedName>
    <definedName name="_AUC19006f3d21d0476a9d0b40d14d11aa84" hidden="1">#REF!</definedName>
    <definedName name="_AUC1ade48618c734751afcb5287f7404ac1" localSheetId="4" hidden="1">#REF!</definedName>
    <definedName name="_AUC1ade48618c734751afcb5287f7404ac1" hidden="1">#REF!</definedName>
    <definedName name="_AUC211aaefc79fb41d3b8a07db4222282f9" localSheetId="4" hidden="1">#REF!</definedName>
    <definedName name="_AUC211aaefc79fb41d3b8a07db4222282f9" hidden="1">#REF!</definedName>
    <definedName name="_AUC49fe27293844461282fab00fd64f4d40" localSheetId="4" hidden="1">#REF!</definedName>
    <definedName name="_AUC49fe27293844461282fab00fd64f4d40" hidden="1">#REF!</definedName>
    <definedName name="_AUC63bd32a7c9f940e091c2da5a20c4011e" localSheetId="4" hidden="1">#REF!</definedName>
    <definedName name="_AUC63bd32a7c9f940e091c2da5a20c4011e" hidden="1">#REF!</definedName>
    <definedName name="_AUC8749c8c252e949bb94a745450c54d04a" localSheetId="4" hidden="1">#REF!</definedName>
    <definedName name="_AUC8749c8c252e949bb94a745450c54d04a" hidden="1">#REF!</definedName>
    <definedName name="_AUCb2683aba45c54442a305e8330849767d" localSheetId="4" hidden="1">#REF!</definedName>
    <definedName name="_AUCb2683aba45c54442a305e8330849767d" hidden="1">#REF!</definedName>
    <definedName name="_AUCc1f596b2e4e049fc967b12bbfed20816" localSheetId="4" hidden="1">#REF!</definedName>
    <definedName name="_AUCc1f596b2e4e049fc967b12bbfed20816" hidden="1">#REF!</definedName>
    <definedName name="_AUCc45394643f2d43cd9261d66712b9a1a0" localSheetId="4" hidden="1">#REF!</definedName>
    <definedName name="_AUCc45394643f2d43cd9261d66712b9a1a0" hidden="1">#REF!</definedName>
    <definedName name="_AUCda95bad85d1c46e6945e9dc55c67f986" localSheetId="4" hidden="1">#REF!</definedName>
    <definedName name="_AUCda95bad85d1c46e6945e9dc55c67f986" hidden="1">#REF!</definedName>
    <definedName name="_AUCe04ab7be14bc4e3f920148e186caa7f1" localSheetId="4" hidden="1">#REF!</definedName>
    <definedName name="_AUCe04ab7be14bc4e3f920148e186caa7f1" hidden="1">#REF!</definedName>
    <definedName name="_bco1" localSheetId="4">'[1]empresa'!#REF!</definedName>
    <definedName name="_bco1">'[1]empresa'!#REF!</definedName>
    <definedName name="_DAT1" localSheetId="4">'[2]Resumen'!#REF!</definedName>
    <definedName name="_DAT1">'[2]Resumen'!#REF!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2" localSheetId="4">'[2]Resumen'!#REF!</definedName>
    <definedName name="_DAT2">'[2]Resumen'!#REF!</definedName>
    <definedName name="_DAT3" localSheetId="4">'[2]Resumen'!#REF!</definedName>
    <definedName name="_DAT3">'[2]Resumen'!#REF!</definedName>
    <definedName name="_DAT4" localSheetId="4">'[2]Resumen'!#REF!</definedName>
    <definedName name="_DAT4">'[2]Resumen'!#REF!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ING1" localSheetId="4">'[3]CMRESU99'!#REF!</definedName>
    <definedName name="_ING1">'[3]CMRESU99'!#REF!</definedName>
    <definedName name="_ING2" localSheetId="4">'[3]CMRESU99'!#REF!</definedName>
    <definedName name="_ING2">'[3]CMRESU99'!#REF!</definedName>
    <definedName name="_ING3" localSheetId="4">'[3]CMRESU99'!#REF!</definedName>
    <definedName name="_ING3">'[3]CMRESU99'!#REF!</definedName>
    <definedName name="_ING4" localSheetId="4">'[3]CMRESU99'!#REF!</definedName>
    <definedName name="_ING4">'[3]CMRESU99'!#REF!</definedName>
    <definedName name="_ING5" localSheetId="4">'[3]CMRESU99'!#REF!</definedName>
    <definedName name="_ING5">'[3]CMRESU99'!#REF!</definedName>
    <definedName name="_ING6" localSheetId="4">'[3]CMRESU99'!#REF!</definedName>
    <definedName name="_ING6">'[3]CMRESU99'!#REF!</definedName>
    <definedName name="_ING7" localSheetId="4">'[3]CMRESU99'!#REF!</definedName>
    <definedName name="_ING7">'[3]CMRESU99'!#REF!</definedName>
    <definedName name="_inv01">'[4]Balance'!$D$4</definedName>
    <definedName name="_Order1" hidden="1">255</definedName>
    <definedName name="_Order2" hidden="1">255</definedName>
    <definedName name="_VPP1" localSheetId="4">#REF!</definedName>
    <definedName name="_VPP1">#REF!</definedName>
    <definedName name="_VPP2" localSheetId="4">#REF!</definedName>
    <definedName name="_VPP2">#REF!</definedName>
    <definedName name="_VPP3" localSheetId="4">#REF!</definedName>
    <definedName name="_VPP3">#REF!</definedName>
    <definedName name="a">'[5]Balance General'!$A$1:$W$130</definedName>
    <definedName name="A._E_INMOB._PASTOS_VERDES" localSheetId="4">#REF!</definedName>
    <definedName name="A._E_INMOB._PASTOS_VERDES">#REF!</definedName>
    <definedName name="aa" localSheetId="4">#REF!</definedName>
    <definedName name="aa">#REF!</definedName>
    <definedName name="aaaaaa" localSheetId="4">#REF!</definedName>
    <definedName name="aaaaaa">#REF!</definedName>
    <definedName name="AD_Ajuste_VPP" localSheetId="4">'[6]AD Invers'!#REF!</definedName>
    <definedName name="AD_Ajuste_VPP">'[6]AD Invers'!#REF!</definedName>
    <definedName name="AD_CM_Dividendos" localSheetId="4">'[6]AD Invers'!#REF!</definedName>
    <definedName name="AD_CM_Dividendos">'[6]AD Invers'!#REF!</definedName>
    <definedName name="AD_Corr_Mon_Inversion" localSheetId="4">'[6]AD Invers'!#REF!</definedName>
    <definedName name="AD_Corr_Mon_Inversion">'[6]AD Invers'!#REF!</definedName>
    <definedName name="AD_Patrim_Negativo" localSheetId="4">'[6]AD Invers'!#REF!</definedName>
    <definedName name="AD_Patrim_Negativo">'[6]AD Invers'!#REF!</definedName>
    <definedName name="AD_Reconc_Utilidad." localSheetId="4">#REF!</definedName>
    <definedName name="AD_Reconc_Utilidad.">#REF!</definedName>
    <definedName name="agosto_2001" localSheetId="4">#REF!</definedName>
    <definedName name="agosto_2001">#REF!</definedName>
    <definedName name="agosto_2002" localSheetId="4">#REF!</definedName>
    <definedName name="agosto_2002">#REF!</definedName>
    <definedName name="agosto_2003" localSheetId="4">#REF!</definedName>
    <definedName name="agosto_2003">#REF!</definedName>
    <definedName name="agosto_2004" localSheetId="4">#REF!</definedName>
    <definedName name="agosto_2004">#REF!</definedName>
    <definedName name="agosto_2005" localSheetId="4">#REF!</definedName>
    <definedName name="agosto_2005">#REF!</definedName>
    <definedName name="AGRICOLA_DE_CAMEROS" localSheetId="4">#REF!</definedName>
    <definedName name="AGRICOLA_DE_CAMEROS">#REF!</definedName>
    <definedName name="AGUAS_SANTIAGO_PONIENTE" localSheetId="4">#REF!</definedName>
    <definedName name="AGUAS_SANTIAGO_PONIENTE">#REF!</definedName>
    <definedName name="AGUAS_STGO" localSheetId="4">#REF!</definedName>
    <definedName name="AGUAS_STGO">#REF!</definedName>
    <definedName name="AJUSTADO" localSheetId="4">#REF!</definedName>
    <definedName name="AJUSTADO">#REF!</definedName>
    <definedName name="AJUSTES_CERJ_MAYOR" localSheetId="4">#REF!</definedName>
    <definedName name="AJUSTES_CERJ_MAYOR">#REF!</definedName>
    <definedName name="AJUSTES_CERJ_MENOR" localSheetId="4">#REF!</definedName>
    <definedName name="AJUSTES_CERJ_MENOR">#REF!</definedName>
    <definedName name="AJUSTES_CHILECTRA" localSheetId="4">#REF!</definedName>
    <definedName name="AJUSTES_CHILECTRA">#REF!</definedName>
    <definedName name="AJUSTES_DISTR_MAYOR" localSheetId="4">#REF!</definedName>
    <definedName name="AJUSTES_DISTR_MAYOR">#REF!</definedName>
    <definedName name="AJUSTES_ENDESA" localSheetId="4">#REF!</definedName>
    <definedName name="AJUSTES_ENDESA">#REF!</definedName>
    <definedName name="AJUSTES_RIOMAIPO" localSheetId="4">#REF!</definedName>
    <definedName name="AJUSTES_RIOMAIPO">#REF!</definedName>
    <definedName name="AMPLA" localSheetId="4">#REF!</definedName>
    <definedName name="AMPLA">#REF!</definedName>
    <definedName name="AMPLA_" localSheetId="4">#REF!</definedName>
    <definedName name="AMPLA_">#REF!</definedName>
    <definedName name="AMPLA_INVESTIMENTOS" localSheetId="4">#REF!</definedName>
    <definedName name="AMPLA_INVESTIMENTOS">#REF!</definedName>
    <definedName name="AMPLA_INVESTIMENTOS_" localSheetId="4">#REF!</definedName>
    <definedName name="AMPLA_INVESTIMENTOS_">#REF!</definedName>
    <definedName name="Año" localSheetId="4">'[7]introduccion'!#REF!</definedName>
    <definedName name="Año">'[7]introduccion'!#REF!</definedName>
    <definedName name="aprile_2001" localSheetId="4">#REF!</definedName>
    <definedName name="aprile_2001">#REF!</definedName>
    <definedName name="aprile_2002" localSheetId="4">#REF!</definedName>
    <definedName name="aprile_2002">#REF!</definedName>
    <definedName name="aprile_2003" localSheetId="4">#REF!</definedName>
    <definedName name="aprile_2003">#REF!</definedName>
    <definedName name="aprile_2004" localSheetId="4">#REF!</definedName>
    <definedName name="aprile_2004">#REF!</definedName>
    <definedName name="aprile_2005" localSheetId="4">#REF!</definedName>
    <definedName name="aprile_2005">#REF!</definedName>
    <definedName name="_xlnm.Print_Area" localSheetId="7">'EBITDA'!$A$1:$L$41</definedName>
    <definedName name="_xlnm.Print_Area" localSheetId="4">'Enel Chile Nine Months Results'!$B$5:$G$42</definedName>
    <definedName name="_xlnm.Print_Area" localSheetId="3">'Enel Chile Results'!$B$3:$F$40</definedName>
    <definedName name="_xlnm.Print_Area" localSheetId="12">'Ratios'!$B$1:$R$20</definedName>
    <definedName name="AREA01" localSheetId="4">#REF!</definedName>
    <definedName name="AREA01">#REF!</definedName>
    <definedName name="AREA02" localSheetId="4">#REF!</definedName>
    <definedName name="AREA02">#REF!</definedName>
    <definedName name="AREA04" localSheetId="4">#REF!</definedName>
    <definedName name="AREA04">#REF!</definedName>
    <definedName name="AS2DocOpenMode" hidden="1">"AS2DocumentEdit"</definedName>
    <definedName name="asd" localSheetId="4" hidden="1">#REF!</definedName>
    <definedName name="asd" hidden="1">#REF!</definedName>
    <definedName name="asiento" localSheetId="4">#REF!</definedName>
    <definedName name="asiento">#REF!</definedName>
    <definedName name="AVvillas" localSheetId="4">'[8]Deposito a Plazo'!#REF!</definedName>
    <definedName name="AVvillas">'[8]Deposito a Plazo'!#REF!</definedName>
    <definedName name="BAJAS" localSheetId="4">#REF!</definedName>
    <definedName name="BAJAS">#REF!</definedName>
    <definedName name="BAL.OCT" localSheetId="4">#REF!</definedName>
    <definedName name="BAL.OCT">#REF!</definedName>
    <definedName name="Balance" localSheetId="4">#REF!</definedName>
    <definedName name="Balance">#REF!</definedName>
    <definedName name="banco" localSheetId="4">'[9]#¡REF'!#REF!</definedName>
    <definedName name="banco">'[9]#¡REF'!#REF!</definedName>
    <definedName name="Banco_Interbank" localSheetId="4">'[8]Deposito a Plazo'!#REF!</definedName>
    <definedName name="Banco_Interbank">'[8]Deposito a Plazo'!#REF!</definedName>
    <definedName name="Banco_Paribas_luxembourg" localSheetId="4">'[8]Deposito a Plazo'!#REF!</definedName>
    <definedName name="Banco_Paribas_luxembourg">'[8]Deposito a Plazo'!#REF!</definedName>
    <definedName name="Banco_Real" localSheetId="4">'[8]Deposito a Plazo'!#REF!</definedName>
    <definedName name="Banco_Real">'[8]Deposito a Plazo'!#REF!</definedName>
    <definedName name="Banco_Santander_Santiago" localSheetId="4">'[8]Deposito a Plazo'!#REF!</definedName>
    <definedName name="Banco_Santander_Santiago">'[8]Deposito a Plazo'!#REF!</definedName>
    <definedName name="basema" localSheetId="4">#REF!</definedName>
    <definedName name="basema">#REF!</definedName>
    <definedName name="BETANIA" localSheetId="4">#REF!</definedName>
    <definedName name="BETANIA">#REF!</definedName>
    <definedName name="BETANIA_S.A." localSheetId="4">#REF!</definedName>
    <definedName name="BETANIA_S.A.">#REF!</definedName>
    <definedName name="BETANIA_SA" localSheetId="4">#REF!</definedName>
    <definedName name="BETANIA_SA">#REF!</definedName>
    <definedName name="bloqueoMeta_Data" localSheetId="4">#REF!</definedName>
    <definedName name="bloqueoMeta_Data">#REF!</definedName>
    <definedName name="BLPH29" hidden="1">'[10]bond curves-n.u.'!$C$16</definedName>
    <definedName name="C_COSTANERA" localSheetId="4">'[11]Detalle Otros Flujo'!#REF!</definedName>
    <definedName name="C_COSTANERA">'[11]Detalle Otros Flujo'!#REF!</definedName>
    <definedName name="C_EL_GOBERNADOR" localSheetId="4">'[12]Estado de Resultado'!#REF!</definedName>
    <definedName name="C_EL_GOBERNADOR">'[12]Estado de Resultado'!#REF!</definedName>
    <definedName name="CACHOEIRA_DOURADA" localSheetId="4">'[11]Detalle Otros Flujo'!#REF!</definedName>
    <definedName name="CACHOEIRA_DOURADA">'[11]Detalle Otros Flujo'!#REF!</definedName>
    <definedName name="CACHOEIRA_DOURADA_" localSheetId="4">#REF!</definedName>
    <definedName name="CACHOEIRA_DOURADA_">#REF!</definedName>
    <definedName name="CACHOEIRA_DOURADA_SA">'[13]Estado de Resultado'!$Y$8</definedName>
    <definedName name="CACHOERIA_DOURADA_" localSheetId="4">#REF!</definedName>
    <definedName name="CACHOERIA_DOURADA_">#REF!</definedName>
    <definedName name="CAM" localSheetId="4">#REF!</definedName>
    <definedName name="CAM">#REF!</definedName>
    <definedName name="CAM_LTDA" localSheetId="4">'[14]Bce Brasil'!#REF!</definedName>
    <definedName name="CAM_LTDA">'[14]Bce Brasil'!#REF!</definedName>
    <definedName name="CAM_LTDA." localSheetId="4">#REF!</definedName>
    <definedName name="CAM_LTDA.">#REF!</definedName>
    <definedName name="CAM_SA" localSheetId="4">#REF!</definedName>
    <definedName name="CAM_SA">#REF!</definedName>
    <definedName name="CAMEROS" localSheetId="4">#REF!</definedName>
    <definedName name="CAMEROS">#REF!</definedName>
    <definedName name="CapFloor_T0">'[15]Rng_CapFloor_T0'!$A$1:$CK$5</definedName>
    <definedName name="CAPITAL_ENERGIA" localSheetId="4">'[11]Detalle Otros Flujo'!#REF!</definedName>
    <definedName name="CAPITAL_ENERGIA">'[11]Detalle Otros Flujo'!#REF!</definedName>
    <definedName name="category_disponible" localSheetId="4">#REF!</definedName>
    <definedName name="category_disponible">#REF!</definedName>
    <definedName name="CELTA" localSheetId="4">'[16]Balance General'!#REF!</definedName>
    <definedName name="CELTA">'[16]Balance General'!#REF!</definedName>
    <definedName name="CELTA_S.A." localSheetId="4">#REF!</definedName>
    <definedName name="CELTA_S.A.">#REF!</definedName>
    <definedName name="CELTA_SA" localSheetId="4">#REF!</definedName>
    <definedName name="CELTA_SA">#REF!</definedName>
    <definedName name="CEMSA" localSheetId="4">#REF!</definedName>
    <definedName name="CEMSA">#REF!</definedName>
    <definedName name="CEMSA_SA" localSheetId="4">#REF!</definedName>
    <definedName name="CEMSA_SA">#REF!</definedName>
    <definedName name="CENTRAL_COSTANERA" localSheetId="4">#REF!</definedName>
    <definedName name="CENTRAL_COSTANERA">#REF!</definedName>
    <definedName name="CERJ" localSheetId="4">#REF!</definedName>
    <definedName name="CERJ">#REF!</definedName>
    <definedName name="CESA">'[17]Estado de Resultado'!$V$8</definedName>
    <definedName name="CGTF" localSheetId="4">#REF!</definedName>
    <definedName name="CGTF">#REF!</definedName>
    <definedName name="CGTF_" localSheetId="4">#REF!</definedName>
    <definedName name="CGTF_">#REF!</definedName>
    <definedName name="check_offline" localSheetId="4">#REF!</definedName>
    <definedName name="check_offline">#REF!</definedName>
    <definedName name="CHF_EUR" localSheetId="4">#REF!</definedName>
    <definedName name="CHF_EUR">#REF!</definedName>
    <definedName name="CHFvs.DEM" localSheetId="4">#REF!</definedName>
    <definedName name="CHFvs.DEM">#REF!</definedName>
    <definedName name="CHFvs.EUR" localSheetId="4">#REF!</definedName>
    <definedName name="CHFvs.EUR">#REF!</definedName>
    <definedName name="CHFvs.USD" localSheetId="4">#REF!</definedName>
    <definedName name="CHFvs.USD">#REF!</definedName>
    <definedName name="CHILECTRA" localSheetId="4">#REF!</definedName>
    <definedName name="CHILECTRA">#REF!</definedName>
    <definedName name="CHILECTRA_INTERNACIONAL" localSheetId="4">#REF!</definedName>
    <definedName name="CHILECTRA_INTERNACIONAL">#REF!</definedName>
    <definedName name="CHILECTRA_INTERNACIONAL_SA" localSheetId="4">#REF!</definedName>
    <definedName name="CHILECTRA_INTERNACIONAL_SA">#REF!</definedName>
    <definedName name="CHILECTRA_INVERSUD" localSheetId="4">#REF!</definedName>
    <definedName name="CHILECTRA_INVERSUD">#REF!</definedName>
    <definedName name="CHILECTRA_INVERSUD_SA" localSheetId="4">#REF!</definedName>
    <definedName name="CHILECTRA_INVERSUD_SA">#REF!</definedName>
    <definedName name="CHILECTRA_SA" localSheetId="4">#REF!</definedName>
    <definedName name="CHILECTRA_SA">#REF!</definedName>
    <definedName name="CHINANGO" localSheetId="4">#REF!</definedName>
    <definedName name="CHINANGO">#REF!</definedName>
    <definedName name="CHINANGO_SA" localSheetId="4">#REF!</definedName>
    <definedName name="CHINANGO_SA">#REF!</definedName>
    <definedName name="CHOCON" localSheetId="4">#REF!</definedName>
    <definedName name="CHOCON">#REF!</definedName>
    <definedName name="CHOCON_S.A." localSheetId="4">#REF!</definedName>
    <definedName name="CHOCON_S.A.">#REF!</definedName>
    <definedName name="CHOCON_SA" localSheetId="4">#REF!</definedName>
    <definedName name="CHOCON_SA">#REF!</definedName>
    <definedName name="CIA_PERUANA" localSheetId="4">#REF!</definedName>
    <definedName name="CIA_PERUANA">#REF!</definedName>
    <definedName name="CIA_PERUANA_SA" localSheetId="4">#REF!</definedName>
    <definedName name="CIA_PERUANA_SA">#REF!</definedName>
    <definedName name="CIA_SAN_ISIDRO" localSheetId="4">#REF!</definedName>
    <definedName name="CIA_SAN_ISIDRO">#REF!</definedName>
    <definedName name="CIEN" localSheetId="4">#REF!</definedName>
    <definedName name="CIEN">#REF!</definedName>
    <definedName name="CIEN_" localSheetId="4">#REF!</definedName>
    <definedName name="CIEN_">#REF!</definedName>
    <definedName name="CODENSA" localSheetId="4">#REF!</definedName>
    <definedName name="CODENSA">#REF!</definedName>
    <definedName name="CODENSA_SA" localSheetId="4">#REF!</definedName>
    <definedName name="CODENSA_SA">#REF!</definedName>
    <definedName name="Codigo_compañia" localSheetId="4">#REF!</definedName>
    <definedName name="Codigo_compañia">#REF!</definedName>
    <definedName name="codigo_empresa" localSheetId="4">#REF!</definedName>
    <definedName name="codigo_empresa">#REF!</definedName>
    <definedName name="codigo20" localSheetId="4">'[18]20'!#REF!</definedName>
    <definedName name="codigo20">'[18]20'!#REF!</definedName>
    <definedName name="COELCE" localSheetId="4">#REF!</definedName>
    <definedName name="COELCE">#REF!</definedName>
    <definedName name="COELCE_" localSheetId="4">#REF!</definedName>
    <definedName name="COELCE_">#REF!</definedName>
    <definedName name="compañia_codigo" localSheetId="4">#REF!</definedName>
    <definedName name="compañia_codigo">#REF!</definedName>
    <definedName name="COMPAÑÍA_PERUANA" localSheetId="4">#REF!</definedName>
    <definedName name="COMPAÑÍA_PERUANA">#REF!</definedName>
    <definedName name="CONO_SUR" localSheetId="4">#REF!</definedName>
    <definedName name="CONO_SUR">#REF!</definedName>
    <definedName name="CONO_SUR_SA" localSheetId="4">#REF!</definedName>
    <definedName name="CONO_SUR_SA">#REF!</definedName>
    <definedName name="CONOSUR" localSheetId="4">#REF!</definedName>
    <definedName name="CONOSUR">#REF!</definedName>
    <definedName name="CONOSUR_SA" localSheetId="4">'[11]Detalle Otros Flujo'!#REF!</definedName>
    <definedName name="CONOSUR_SA">'[11]Detalle Otros Flujo'!#REF!</definedName>
    <definedName name="consolidado">'[19]NO CUADRA'!$A$3:$I$235</definedName>
    <definedName name="CONSTRUCTORA" localSheetId="4">'[12]Balance General'!#REF!</definedName>
    <definedName name="CONSTRUCTORA">'[12]Balance General'!#REF!</definedName>
    <definedName name="CONTABILIZACION_serie_10años" localSheetId="4">#REF!</definedName>
    <definedName name="CONTABILIZACION_serie_10años">#REF!</definedName>
    <definedName name="control" localSheetId="4">#REF!</definedName>
    <definedName name="control">#REF!</definedName>
    <definedName name="CORFIVALLE" localSheetId="4">#REF!</definedName>
    <definedName name="CORFIVALLE">#REF!</definedName>
    <definedName name="COSTANERA" localSheetId="4">'[16]Balance General'!#REF!</definedName>
    <definedName name="COSTANERA">'[16]Balance General'!#REF!</definedName>
    <definedName name="COSTANERA_S.A." localSheetId="4">#REF!</definedName>
    <definedName name="COSTANERA_S.A.">#REF!</definedName>
    <definedName name="COSTANERA_SA" localSheetId="4">#REF!</definedName>
    <definedName name="COSTANERA_SA">#REF!</definedName>
    <definedName name="Ctas_Ctes_Relac" localSheetId="4">#REF!</definedName>
    <definedName name="Ctas_Ctes_Relac">#REF!</definedName>
    <definedName name="ctas_por_cob_y_pag" localSheetId="4">'[19]NO CUADRA'!#REF!</definedName>
    <definedName name="ctas_por_cob_y_pag">'[19]NO CUADRA'!#REF!</definedName>
    <definedName name="Ctas_Relacionadas" localSheetId="4">#REF!</definedName>
    <definedName name="Ctas_Relacionadas">#REF!</definedName>
    <definedName name="Ctas_Relacionadas1" localSheetId="4">#REF!</definedName>
    <definedName name="Ctas_Relacionadas1">#REF!</definedName>
    <definedName name="ctasctes">'[19]NO CUADRA'!$A$8:$AQ$109</definedName>
    <definedName name="CTM" localSheetId="4">#REF!</definedName>
    <definedName name="CTM">#REF!</definedName>
    <definedName name="CTM_" localSheetId="4">#REF!</definedName>
    <definedName name="CTM_">#REF!</definedName>
    <definedName name="cua" localSheetId="4">#REF!</definedName>
    <definedName name="cua">#REF!</definedName>
    <definedName name="cuadratura_result" localSheetId="4">#REF!</definedName>
    <definedName name="cuadratura_result">#REF!</definedName>
    <definedName name="Cuadro_1" localSheetId="4">#REF!</definedName>
    <definedName name="Cuadro_1">#REF!</definedName>
    <definedName name="CUADRO13" localSheetId="4">#REF!</definedName>
    <definedName name="CUADRO13">#REF!</definedName>
    <definedName name="cvb" localSheetId="4" hidden="1">#REF!</definedName>
    <definedName name="cvb" hidden="1">#REF!</definedName>
    <definedName name="d" localSheetId="4">'[20]Deposito a Plazo'!#REF!</definedName>
    <definedName name="d">'[20]Deposito a Plazo'!#REF!</definedName>
    <definedName name="Datos">'[19]NO CUADRA'!$A$3:$I$235</definedName>
    <definedName name="dd" localSheetId="4">'[21]Oblig bco C P'!#REF!</definedName>
    <definedName name="dd">'[21]Oblig bco C P'!#REF!</definedName>
    <definedName name="DEMvs.EUR" localSheetId="4">#REF!</definedName>
    <definedName name="DEMvs.EUR">#REF!</definedName>
    <definedName name="DEMvs.USD" localSheetId="4">#REF!</definedName>
    <definedName name="DEMvs.USD">#REF!</definedName>
    <definedName name="DEPRECIACION" localSheetId="4">#REF!</definedName>
    <definedName name="DEPRECIACION">#REF!</definedName>
    <definedName name="DETALLE" localSheetId="4">#REF!</definedName>
    <definedName name="DETALLE">#REF!</definedName>
    <definedName name="dfg" localSheetId="4" hidden="1">#REF!</definedName>
    <definedName name="dfg" hidden="1">#REF!</definedName>
    <definedName name="dicembre_2001" localSheetId="4">#REF!</definedName>
    <definedName name="dicembre_2001">#REF!</definedName>
    <definedName name="dicembre_2002" localSheetId="4">#REF!</definedName>
    <definedName name="dicembre_2002">#REF!</definedName>
    <definedName name="dicembre_2003" localSheetId="4">#REF!</definedName>
    <definedName name="dicembre_2003">#REF!</definedName>
    <definedName name="dicembre_2004" localSheetId="4">#REF!</definedName>
    <definedName name="dicembre_2004">#REF!</definedName>
    <definedName name="dicembre_2005" localSheetId="4">#REF!</definedName>
    <definedName name="dicembre_2005">#REF!</definedName>
    <definedName name="DIPREL" localSheetId="4">#REF!</definedName>
    <definedName name="DIPREL">#REF!</definedName>
    <definedName name="DISTRILIMA" localSheetId="4">'[22]Balance General'!#REF!</definedName>
    <definedName name="DISTRILIMA">'[22]Balance General'!#REF!</definedName>
    <definedName name="DISTRILIMA_SA" localSheetId="4">'[22]Estado de Resultado'!#REF!</definedName>
    <definedName name="DISTRILIMA_SA">'[22]Estado de Resultado'!#REF!</definedName>
    <definedName name="DOLARES" localSheetId="4">#REF!</definedName>
    <definedName name="DOLARES">#REF!</definedName>
    <definedName name="e" localSheetId="4">'[21]Prov  y Cast'!#REF!</definedName>
    <definedName name="e">'[21]Prov  y Cast'!#REF!</definedName>
    <definedName name="E.RES.OCT" localSheetId="4">#REF!</definedName>
    <definedName name="E.RES.OCT">#REF!</definedName>
    <definedName name="E_ARGENTINA" localSheetId="4">'[11]HOJADECONSOLIDACION'!#REF!</definedName>
    <definedName name="E_ARGENTINA">'[11]HOJADECONSOLIDACION'!#REF!</definedName>
    <definedName name="E_E_COLOMBIA" localSheetId="4">'[23]Balance General'!#REF!</definedName>
    <definedName name="E_E_COLOMBIA">'[23]Balance General'!#REF!</definedName>
    <definedName name="E_E_DE_COLOMBIA" localSheetId="4">'[23]Estado de Resultado'!#REF!</definedName>
    <definedName name="E_E_DE_COLOMBIA">'[23]Estado de Resultado'!#REF!</definedName>
    <definedName name="E_ECO" localSheetId="4">'[16]Balance General'!#REF!</definedName>
    <definedName name="E_ECO">'[16]Balance General'!#REF!</definedName>
    <definedName name="E_ECO_S.A." localSheetId="4">#REF!</definedName>
    <definedName name="E_ECO_S.A.">#REF!</definedName>
    <definedName name="E_ECO_SA" localSheetId="4">#REF!</definedName>
    <definedName name="E_ECO_SA">#REF!</definedName>
    <definedName name="E_INTERNACIONAL" localSheetId="4">#REF!</definedName>
    <definedName name="E_INTERNACIONAL">#REF!</definedName>
    <definedName name="EASA" localSheetId="4">'[16]Balance General'!#REF!</definedName>
    <definedName name="EASA">'[16]Balance General'!#REF!</definedName>
    <definedName name="EASA_S.A." localSheetId="4">#REF!</definedName>
    <definedName name="EASA_S.A.">#REF!</definedName>
    <definedName name="EASA_SA" localSheetId="4">#REF!</definedName>
    <definedName name="EASA_SA">#REF!</definedName>
    <definedName name="ECO" localSheetId="4">#REF!</definedName>
    <definedName name="ECO">#REF!</definedName>
    <definedName name="ECO_SA" localSheetId="4">#REF!</definedName>
    <definedName name="ECO_SA">#REF!</definedName>
    <definedName name="EDEGEL" localSheetId="4">#REF!</definedName>
    <definedName name="EDEGEL">#REF!</definedName>
    <definedName name="EDEGEL_S.A." localSheetId="4">#REF!</definedName>
    <definedName name="EDEGEL_S.A.">#REF!</definedName>
    <definedName name="EDEGEL_SA" localSheetId="4">#REF!</definedName>
    <definedName name="EDEGEL_SA">#REF!</definedName>
    <definedName name="EDELNOR" localSheetId="4">#REF!</definedName>
    <definedName name="EDELNOR">#REF!</definedName>
    <definedName name="EDELNOR_SA" localSheetId="4">#REF!</definedName>
    <definedName name="EDELNOR_SA">#REF!</definedName>
    <definedName name="EDESUR" localSheetId="4">'[22]Balance General'!#REF!</definedName>
    <definedName name="EDESUR">'[22]Balance General'!#REF!</definedName>
    <definedName name="EDESUR_SA" localSheetId="4">'[22]Estado de Resultado'!#REF!</definedName>
    <definedName name="EDESUR_SA">'[22]Estado de Resultado'!#REF!</definedName>
    <definedName name="EE_COLINA" localSheetId="4">#REF!</definedName>
    <definedName name="EE_COLINA">#REF!</definedName>
    <definedName name="EE_COLINA_SA" localSheetId="4">#REF!</definedName>
    <definedName name="EE_COLINA_SA">#REF!</definedName>
    <definedName name="eee" localSheetId="4" hidden="1">#REF!</definedName>
    <definedName name="eee" hidden="1">#REF!</definedName>
    <definedName name="EERR_PPTTO" localSheetId="4">#REF!</definedName>
    <definedName name="EERR_PPTTO">#REF!</definedName>
    <definedName name="EERRmiles" localSheetId="4">#REF!</definedName>
    <definedName name="EERRmiles">#REF!</definedName>
    <definedName name="EERRvalida" localSheetId="4">#REF!</definedName>
    <definedName name="EERRvalida">#REF!</definedName>
    <definedName name="efe" localSheetId="4">'[24]Prov  y Cast'!#REF!</definedName>
    <definedName name="efe">'[24]Prov  y Cast'!#REF!</definedName>
    <definedName name="EInterntional" localSheetId="4">#REF!</definedName>
    <definedName name="EInterntional">#REF!</definedName>
    <definedName name="EL__MELON" localSheetId="4">'[14]FLUJO IFRS'!#REF!</definedName>
    <definedName name="EL__MELON">'[14]FLUJO IFRS'!#REF!</definedName>
    <definedName name="EL_CHOCON" localSheetId="4">#REF!</definedName>
    <definedName name="EL_CHOCON">#REF!</definedName>
    <definedName name="EL_MELON">'[25]HOJADECONSOLIDACION'!$H$10</definedName>
    <definedName name="ELESUR" localSheetId="4">'[22]Balance General'!#REF!</definedName>
    <definedName name="ELESUR">'[22]Balance General'!#REF!</definedName>
    <definedName name="ELESUR_SA" localSheetId="4">'[22]Estado de Resultado'!#REF!</definedName>
    <definedName name="ELESUR_SA">'[22]Estado de Resultado'!#REF!</definedName>
    <definedName name="ELIMIN1" localSheetId="4">#REF!</definedName>
    <definedName name="ELIMIN1">#REF!</definedName>
    <definedName name="ELIMIN2" localSheetId="4">#REF!</definedName>
    <definedName name="ELIMIN2">#REF!</definedName>
    <definedName name="ELIMIN3" localSheetId="4">#REF!</definedName>
    <definedName name="ELIMIN3">#REF!</definedName>
    <definedName name="ELIMINACIONES" localSheetId="4">#REF!</definedName>
    <definedName name="ELIMINACIONES">#REF!</definedName>
    <definedName name="EMGESA" localSheetId="4">#REF!</definedName>
    <definedName name="EMGESA">#REF!</definedName>
    <definedName name="EMGESA_S.A." localSheetId="4">#REF!</definedName>
    <definedName name="EMGESA_S.A.">#REF!</definedName>
    <definedName name="EMGESA_S.A.__fusionado" localSheetId="4">#REF!</definedName>
    <definedName name="EMGESA_S.A.__fusionado">#REF!</definedName>
    <definedName name="EMGESA_S.A._fusionado" localSheetId="4">#REF!</definedName>
    <definedName name="EMGESA_S.A._fusionado">#REF!</definedName>
    <definedName name="EMGESA_SA" localSheetId="4">'[11]Detalle Otros Flujo'!#REF!</definedName>
    <definedName name="EMGESA_SA">'[11]Detalle Otros Flujo'!#REF!</definedName>
    <definedName name="empresa" localSheetId="4">#REF!</definedName>
    <definedName name="empresa">#REF!</definedName>
    <definedName name="END_CHILE_INT" localSheetId="4">#REF!</definedName>
    <definedName name="END_CHILE_INT">#REF!</definedName>
    <definedName name="ENDESA" localSheetId="4">#REF!</definedName>
    <definedName name="ENDESA">#REF!</definedName>
    <definedName name="ENDESA__MATRIZ" localSheetId="4">'[14]FLUJO IFRS'!#REF!</definedName>
    <definedName name="ENDESA__MATRIZ">'[14]FLUJO IFRS'!#REF!</definedName>
    <definedName name="ENDESA_ARGENTINA" localSheetId="4">#REF!</definedName>
    <definedName name="ENDESA_ARGENTINA">#REF!</definedName>
    <definedName name="ENDESA_BRASIL" localSheetId="4">#REF!</definedName>
    <definedName name="ENDESA_BRASIL">#REF!</definedName>
    <definedName name="ENDESA_BRASIL_" localSheetId="4">#REF!</definedName>
    <definedName name="ENDESA_BRASIL_">#REF!</definedName>
    <definedName name="ENDESA_BRASIL_SA" localSheetId="4">#REF!</definedName>
    <definedName name="ENDESA_BRASIL_SA">#REF!</definedName>
    <definedName name="ENDESA_CHILE_INT" localSheetId="4">'[11]Detalle Otros Flujo'!#REF!</definedName>
    <definedName name="ENDESA_CHILE_INT">'[11]Detalle Otros Flujo'!#REF!</definedName>
    <definedName name="ENDESA_CHILE_INTERNACIONAL" localSheetId="4">#REF!</definedName>
    <definedName name="ENDESA_CHILE_INTERNACIONAL">#REF!</definedName>
    <definedName name="ENDESA_COLOMBIA" localSheetId="4">'[11]Detalle Otros Flujo'!#REF!</definedName>
    <definedName name="ENDESA_COLOMBIA">'[11]Detalle Otros Flujo'!#REF!</definedName>
    <definedName name="ENDESA_DE_COLOMBIA" localSheetId="4">'[26]Estado de Resultado'!#REF!</definedName>
    <definedName name="ENDESA_DE_COLOMBIA">'[26]Estado de Resultado'!#REF!</definedName>
    <definedName name="ENDESA_ECO" localSheetId="4">'[14]FLUJO IFRS'!#REF!</definedName>
    <definedName name="ENDESA_ECO">'[14]FLUJO IFRS'!#REF!</definedName>
    <definedName name="ENDESA_IND" localSheetId="4">#REF!</definedName>
    <definedName name="ENDESA_IND">#REF!</definedName>
    <definedName name="ENDESA_S.A." localSheetId="4">#REF!</definedName>
    <definedName name="ENDESA_S.A.">#REF!</definedName>
    <definedName name="ENDESA_SA" localSheetId="4">'[22]Estado de Resultado'!#REF!</definedName>
    <definedName name="ENDESA_SA">'[22]Estado de Resultado'!#REF!</definedName>
    <definedName name="ENERI" localSheetId="4">#REF!</definedName>
    <definedName name="ENERI">#REF!</definedName>
    <definedName name="ENERSIS" localSheetId="4">#REF!</definedName>
    <definedName name="ENERSIS">#REF!</definedName>
    <definedName name="ENERSIS_ARG" localSheetId="4">'[22]Balance General'!#REF!</definedName>
    <definedName name="ENERSIS_ARG">'[22]Balance General'!#REF!</definedName>
    <definedName name="ENERSIS_ARGENTINA" localSheetId="4">'[22]Estado de Resultado'!#REF!</definedName>
    <definedName name="ENERSIS_ARGENTINA">'[22]Estado de Resultado'!#REF!</definedName>
    <definedName name="ENERSIS_INT" localSheetId="4">'[22]Balance General'!#REF!</definedName>
    <definedName name="ENERSIS_INT">'[22]Balance General'!#REF!</definedName>
    <definedName name="ENERSIS_INTERNACIONAL" localSheetId="4">'[22]Estado de Resultado'!#REF!</definedName>
    <definedName name="ENERSIS_INTERNACIONAL">'[22]Estado de Resultado'!#REF!</definedName>
    <definedName name="ENERSIS_INTERNATIONAL" localSheetId="4">'[22]Estado de Resultado'!#REF!</definedName>
    <definedName name="ENERSIS_INTERNATIONAL">'[22]Estado de Resultado'!#REF!</definedName>
    <definedName name="ENERSIS_SA" localSheetId="4">#REF!</definedName>
    <definedName name="ENERSIS_SA">#REF!</definedName>
    <definedName name="ENIGESA" localSheetId="4">#REF!</definedName>
    <definedName name="ENIGESA">#REF!</definedName>
    <definedName name="ENIGESA_S.A." localSheetId="4">#REF!</definedName>
    <definedName name="ENIGESA_S.A.">#REF!</definedName>
    <definedName name="ENIGESA_SA" localSheetId="4">#REF!</definedName>
    <definedName name="ENIGESA_SA">#REF!</definedName>
    <definedName name="er" localSheetId="4" hidden="1">#REF!</definedName>
    <definedName name="er" hidden="1">#REF!</definedName>
    <definedName name="ESTADO_DE_FLUJO_DE_EFECTIVO" localSheetId="4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 localSheetId="4">#REF!</definedName>
    <definedName name="expand_anexos">#REF!</definedName>
    <definedName name="expansion" localSheetId="4">#REF!</definedName>
    <definedName name="expansion">#REF!</definedName>
    <definedName name="FACTORES" localSheetId="4">#REF!</definedName>
    <definedName name="FACTORES">#REF!</definedName>
    <definedName name="fdos" localSheetId="4">#REF!</definedName>
    <definedName name="fdos">#REF!</definedName>
    <definedName name="febbraio_2001" localSheetId="4">#REF!</definedName>
    <definedName name="febbraio_2001">#REF!</definedName>
    <definedName name="febbraio_2002" localSheetId="4">#REF!</definedName>
    <definedName name="febbraio_2002">#REF!</definedName>
    <definedName name="febbraio_2003" localSheetId="4">#REF!</definedName>
    <definedName name="febbraio_2003">#REF!</definedName>
    <definedName name="febbraio_2004" localSheetId="4">#REF!</definedName>
    <definedName name="febbraio_2004">#REF!</definedName>
    <definedName name="febbraio_2005" localSheetId="4">#REF!</definedName>
    <definedName name="febbraio_2005">#REF!</definedName>
    <definedName name="ff" localSheetId="4">'[11]Detalle Otros Flujo'!#REF!</definedName>
    <definedName name="ff">'[11]Detalle Otros Flujo'!#REF!</definedName>
    <definedName name="Fiduvalle" localSheetId="4">'[8]Deposito a Plazo'!#REF!</definedName>
    <definedName name="Fiduvalle">'[8]Deposito a Plazo'!#REF!</definedName>
    <definedName name="GAS_ATACAMA" localSheetId="4">#REF!</definedName>
    <definedName name="GAS_ATACAMA">#REF!</definedName>
    <definedName name="GAS_ATACAMA_SA" localSheetId="4">#REF!</definedName>
    <definedName name="GAS_ATACAMA_SA">#REF!</definedName>
    <definedName name="GBPvs.EUR" localSheetId="4">#REF!</definedName>
    <definedName name="GBPvs.EUR">#REF!</definedName>
    <definedName name="GEN_PERU" localSheetId="4">#REF!</definedName>
    <definedName name="GEN_PERU">#REF!</definedName>
    <definedName name="GENERANDES" localSheetId="4">#REF!</definedName>
    <definedName name="GENERANDES">#REF!</definedName>
    <definedName name="GENERANDES_PERU" localSheetId="4">'[11]Detalle Otros Flujo'!#REF!</definedName>
    <definedName name="GENERANDES_PERU">'[11]Detalle Otros Flujo'!#REF!</definedName>
    <definedName name="gennaio_2001" localSheetId="4">#REF!</definedName>
    <definedName name="gennaio_2001">#REF!</definedName>
    <definedName name="gennaio_2002" localSheetId="4">#REF!</definedName>
    <definedName name="gennaio_2002">#REF!</definedName>
    <definedName name="gennaio_2003" localSheetId="4">#REF!</definedName>
    <definedName name="gennaio_2003">#REF!</definedName>
    <definedName name="gennaio_2004" localSheetId="4">#REF!</definedName>
    <definedName name="gennaio_2004">#REF!</definedName>
    <definedName name="gennaio_2005" localSheetId="4">#REF!</definedName>
    <definedName name="gennaio_2005">#REF!</definedName>
    <definedName name="ghj" localSheetId="4" hidden="1">#REF!</definedName>
    <definedName name="ghj" hidden="1">#REF!</definedName>
    <definedName name="giugno_2001" localSheetId="4">#REF!</definedName>
    <definedName name="giugno_2001">#REF!</definedName>
    <definedName name="giugno_2002" localSheetId="4">#REF!</definedName>
    <definedName name="giugno_2002">#REF!</definedName>
    <definedName name="giugno_2003" localSheetId="4">#REF!</definedName>
    <definedName name="giugno_2003">#REF!</definedName>
    <definedName name="giugno_2004" localSheetId="4">#REF!</definedName>
    <definedName name="giugno_2004">#REF!</definedName>
    <definedName name="giugno_2005" localSheetId="4">#REF!</definedName>
    <definedName name="giugno_2005">#REF!</definedName>
    <definedName name="graficos2" localSheetId="4">#REF!</definedName>
    <definedName name="graficos2">#REF!</definedName>
    <definedName name="HIDROAYSEN" localSheetId="4">#REF!</definedName>
    <definedName name="HIDROAYSEN">#REF!</definedName>
    <definedName name="HIDROAYSEN_SA" localSheetId="4">#REF!</definedName>
    <definedName name="HIDROAYSEN_SA">#REF!</definedName>
    <definedName name="HIDROINVEST" localSheetId="4">#REF!</definedName>
    <definedName name="HIDROINVEST">#REF!</definedName>
    <definedName name="HIDROINVEST_S.A." localSheetId="4">#REF!</definedName>
    <definedName name="HIDROINVEST_S.A.">#REF!</definedName>
    <definedName name="HIDROINVEST_SA" localSheetId="4">#REF!</definedName>
    <definedName name="HIDROINVEST_SA">#REF!</definedName>
    <definedName name="HISTORICO" localSheetId="4">#REF!</definedName>
    <definedName name="HISTORICO">#REF!</definedName>
    <definedName name="hjk" localSheetId="4" hidden="1">#REF!</definedName>
    <definedName name="hjk" hidden="1">#REF!</definedName>
    <definedName name="Hoy">'[27]anexo01'!$K$4</definedName>
    <definedName name="ias" localSheetId="4">'[1]empresa'!#REF!</definedName>
    <definedName name="ias">'[1]empresa'!#REF!</definedName>
    <definedName name="IIMV" localSheetId="4">#REF!</definedName>
    <definedName name="IIMV">#REF!</definedName>
    <definedName name="IIMVCORACEROS__." localSheetId="4">#REF!</definedName>
    <definedName name="IIMVCORACEROS__.">#REF!</definedName>
    <definedName name="IM_VELASCO" localSheetId="4">#REF!</definedName>
    <definedName name="IM_VELASCO">#REF!</definedName>
    <definedName name="IM_VELASCO_SA" localSheetId="4">#REF!</definedName>
    <definedName name="IM_VELASCO_SA">#REF!</definedName>
    <definedName name="IMV" localSheetId="4">#REF!</definedName>
    <definedName name="IMV">#REF!</definedName>
    <definedName name="IMVELASCO" localSheetId="4">#REF!</definedName>
    <definedName name="IMVELASCO">#REF!</definedName>
    <definedName name="IMVELASCO_LTDA." localSheetId="4">#REF!</definedName>
    <definedName name="IMVELASCO_LTDA.">#REF!</definedName>
    <definedName name="IMVLADEHESA" localSheetId="4">#REF!</definedName>
    <definedName name="IMVLADEHESA">#REF!</definedName>
    <definedName name="Ing_ajenos_de_la_Explotación" localSheetId="4">#REF!</definedName>
    <definedName name="Ing_ajenos_de_la_Explotación">#REF!</definedName>
    <definedName name="Ing_Explotacion" localSheetId="4">#REF!</definedName>
    <definedName name="Ing_Explotacion">#REF!</definedName>
    <definedName name="INGENDESA" localSheetId="4">#REF!</definedName>
    <definedName name="INGENDESA">#REF!</definedName>
    <definedName name="INGENDESA_S.A." localSheetId="4">#REF!</definedName>
    <definedName name="INGENDESA_S.A.">#REF!</definedName>
    <definedName name="INGENDESA_SA" localSheetId="4">#REF!</definedName>
    <definedName name="INGENDESA_SA">#REF!</definedName>
    <definedName name="INGRESOS" localSheetId="4">'[3]CMRESU99'!#REF!</definedName>
    <definedName name="INGRESOS">'[3]CMRESU99'!#REF!</definedName>
    <definedName name="Ingresos_Financieros" localSheetId="4">#REF!</definedName>
    <definedName name="Ingresos_Financieros">#REF!</definedName>
    <definedName name="Int_Minoritario" localSheetId="4">#REF!</definedName>
    <definedName name="Int_Minoritario">#REF!</definedName>
    <definedName name="intco_md" localSheetId="4">#REF!</definedName>
    <definedName name="intco_md">#REF!</definedName>
    <definedName name="interco_md" localSheetId="4">#REF!</definedName>
    <definedName name="interco_md">#REF!</definedName>
    <definedName name="Interes_Minoritario" localSheetId="4">#REF!</definedName>
    <definedName name="Interes_Minoritario">#REF!</definedName>
    <definedName name="Interés_Minoritario" localSheetId="4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 localSheetId="4">#REF!</definedName>
    <definedName name="INV_ENDESA">#REF!</definedName>
    <definedName name="INV_ENDESA_NORTE" localSheetId="4">'[16]Balance General'!#REF!</definedName>
    <definedName name="INV_ENDESA_NORTE">'[16]Balance General'!#REF!</definedName>
    <definedName name="INV_ENDESA_NORTE_SA" localSheetId="4">#REF!</definedName>
    <definedName name="INV_ENDESA_NORTE_SA">#REF!</definedName>
    <definedName name="INVERSION_EERR">'[19]NO CUADRA'!$A$2:$P$78</definedName>
    <definedName name="Inversiones" localSheetId="4">#REF!</definedName>
    <definedName name="Inversiones">#REF!</definedName>
    <definedName name="INVESTLUZ" localSheetId="4">#REF!</definedName>
    <definedName name="INVESTLUZ">#REF!</definedName>
    <definedName name="INVESTLUZ_" localSheetId="4">#REF!</definedName>
    <definedName name="INVESTLUZ_">#REF!</definedName>
    <definedName name="ITLvs.CHF" localSheetId="4">#REF!</definedName>
    <definedName name="ITLvs.CHF">#REF!</definedName>
    <definedName name="ITLvs.EUR" localSheetId="4">#REF!</definedName>
    <definedName name="ITLvs.EUR">#REF!</definedName>
    <definedName name="ITLvs.USD" localSheetId="4">#REF!</definedName>
    <definedName name="ITLvs.USD">#REF!</definedName>
    <definedName name="JPYvs.EUR" localSheetId="4">#REF!</definedName>
    <definedName name="JPYvs.EUR">#REF!</definedName>
    <definedName name="kto" localSheetId="4">#REF!</definedName>
    <definedName name="kto">#REF!</definedName>
    <definedName name="LAJAS" localSheetId="4">'[14]EFE año Ant'!#REF!</definedName>
    <definedName name="LAJAS">'[14]EFE año Ant'!#REF!</definedName>
    <definedName name="LAJAS_INV" localSheetId="4">'[11]Detalle Otros Flujo'!#REF!</definedName>
    <definedName name="LAJAS_INV">'[11]Detalle Otros Flujo'!#REF!</definedName>
    <definedName name="LAJAS_INVERSORA" localSheetId="4">#REF!</definedName>
    <definedName name="LAJAS_INVERSORA">#REF!</definedName>
    <definedName name="LAJAS_INVERSORA_SA">'[17]Estado de Resultado'!$X$8</definedName>
    <definedName name="legalentity_disponible" localSheetId="4">#REF!</definedName>
    <definedName name="legalentity_disponible">#REF!</definedName>
    <definedName name="lista_sociedades" localSheetId="4">#REF!</definedName>
    <definedName name="lista_sociedades">#REF!</definedName>
    <definedName name="listado_empresa" localSheetId="4">#REF!</definedName>
    <definedName name="listado_empresa">#REF!</definedName>
    <definedName name="listado_empresa2" localSheetId="4">#REF!</definedName>
    <definedName name="listado_empresa2">#REF!</definedName>
    <definedName name="LO_VENECIA" localSheetId="4">'[16]Balance General'!#REF!</definedName>
    <definedName name="LO_VENECIA">'[16]Balance General'!#REF!</definedName>
    <definedName name="LO_VENECIA_SA" localSheetId="4">#REF!</definedName>
    <definedName name="LO_VENECIA_SA">#REF!</definedName>
    <definedName name="los" localSheetId="4">'[28]Bce Brasil'!#REF!</definedName>
    <definedName name="los">'[28]Bce Brasil'!#REF!</definedName>
    <definedName name="LOS_MAITENES" localSheetId="4">#REF!</definedName>
    <definedName name="LOS_MAITENES">#REF!</definedName>
    <definedName name="LOS_MAITENES_C" localSheetId="4">#REF!</definedName>
    <definedName name="LOS_MAITENES_C">#REF!</definedName>
    <definedName name="luglio_2001" localSheetId="4">#REF!</definedName>
    <definedName name="luglio_2001">#REF!</definedName>
    <definedName name="luglio_2002" localSheetId="4">#REF!</definedName>
    <definedName name="luglio_2002">#REF!</definedName>
    <definedName name="luglio_2003" localSheetId="4">#REF!</definedName>
    <definedName name="luglio_2003">#REF!</definedName>
    <definedName name="luglio_2004" localSheetId="4">#REF!</definedName>
    <definedName name="luglio_2004">#REF!</definedName>
    <definedName name="luglio_2005" localSheetId="4">#REF!</definedName>
    <definedName name="luglio_2005">#REF!</definedName>
    <definedName name="LUZ_ANDES" localSheetId="4">#REF!</definedName>
    <definedName name="LUZ_ANDES">#REF!</definedName>
    <definedName name="LUZ_ANDES_SA" localSheetId="4">#REF!</definedName>
    <definedName name="LUZ_ANDES_SA">#REF!</definedName>
    <definedName name="LUZ_BOGOTA" localSheetId="4">#REF!</definedName>
    <definedName name="LUZ_BOGOTA">#REF!</definedName>
    <definedName name="LUZ_DE_RIO" localSheetId="4">#REF!</definedName>
    <definedName name="LUZ_DE_RIO">#REF!</definedName>
    <definedName name="LUZ_DE_RIO_SA" localSheetId="4">#REF!</definedName>
    <definedName name="LUZ_DE_RIO_SA">#REF!</definedName>
    <definedName name="maggio_2001" localSheetId="4">#REF!</definedName>
    <definedName name="maggio_2001">#REF!</definedName>
    <definedName name="maggio_2002" localSheetId="4">#REF!</definedName>
    <definedName name="maggio_2002">#REF!</definedName>
    <definedName name="maggio_2003" localSheetId="4">#REF!</definedName>
    <definedName name="maggio_2003">#REF!</definedName>
    <definedName name="maggio_2004" localSheetId="4">#REF!</definedName>
    <definedName name="maggio_2004">#REF!</definedName>
    <definedName name="maggio_2005" localSheetId="4">#REF!</definedName>
    <definedName name="maggio_2005">#REF!</definedName>
    <definedName name="marzo_2001" localSheetId="4">#REF!</definedName>
    <definedName name="marzo_2001">#REF!</definedName>
    <definedName name="marzo_2002" localSheetId="4">#REF!</definedName>
    <definedName name="marzo_2002">#REF!</definedName>
    <definedName name="marzo_2003" localSheetId="4">#REF!</definedName>
    <definedName name="marzo_2003">#REF!</definedName>
    <definedName name="marzo_2004" localSheetId="4">#REF!</definedName>
    <definedName name="marzo_2004">#REF!</definedName>
    <definedName name="marzo_2005" localSheetId="4">#REF!</definedName>
    <definedName name="marzo_2005">#REF!</definedName>
    <definedName name="MAY.NOV" localSheetId="4">#REF!</definedName>
    <definedName name="MAY.NOV">#REF!</definedName>
    <definedName name="MAYOR.OCT" localSheetId="4">#REF!</definedName>
    <definedName name="MAYOR.OCT">#REF!</definedName>
    <definedName name="MAYOR_SYNAPSIS" localSheetId="4">#REF!</definedName>
    <definedName name="MAYOR_SYNAPSIS">#REF!</definedName>
    <definedName name="MENOR_CHILECTRA" localSheetId="4">#REF!</definedName>
    <definedName name="MENOR_CHILECTRA">#REF!</definedName>
    <definedName name="MENOR_CORDILLERA" localSheetId="4">#REF!</definedName>
    <definedName name="MENOR_CORDILLERA">#REF!</definedName>
    <definedName name="MENOR_DISTRILEC_BOL64" localSheetId="4">#REF!</definedName>
    <definedName name="MENOR_DISTRILEC_BOL64">#REF!</definedName>
    <definedName name="MENOR_DISTRILIMA_BOL64" localSheetId="4">#REF!</definedName>
    <definedName name="MENOR_DISTRILIMA_BOL64">#REF!</definedName>
    <definedName name="MENOR_ENDESA" localSheetId="4">#REF!</definedName>
    <definedName name="MENOR_ENDESA">#REF!</definedName>
    <definedName name="MENOR_RIO_MAIPO" localSheetId="4">#REF!</definedName>
    <definedName name="MENOR_RIO_MAIPO">#REF!</definedName>
    <definedName name="Mes" localSheetId="4">'[7]introduccion'!#REF!</definedName>
    <definedName name="Mes">'[7]introduccion'!#REF!</definedName>
    <definedName name="MEWarning" hidden="1">1</definedName>
    <definedName name="mm">'[27]anexo01'!$K$9</definedName>
    <definedName name="NEWOPER">"$A$74:$R$75"</definedName>
    <definedName name="nombre_interco_md" localSheetId="4">#REF!</definedName>
    <definedName name="nombre_interco_md">#REF!</definedName>
    <definedName name="NOTA_MENOR_VALOR" localSheetId="4">#REF!</definedName>
    <definedName name="NOTA_MENOR_VALOR">#REF!</definedName>
    <definedName name="NOTAS" localSheetId="4">#REF!</definedName>
    <definedName name="NOTAS">#REF!</definedName>
    <definedName name="novembre_2001" localSheetId="4">#REF!</definedName>
    <definedName name="novembre_2001">#REF!</definedName>
    <definedName name="novembre_2002" localSheetId="4">#REF!</definedName>
    <definedName name="novembre_2002">#REF!</definedName>
    <definedName name="novembre_2003" localSheetId="4">#REF!</definedName>
    <definedName name="novembre_2003">#REF!</definedName>
    <definedName name="novembre_2004" localSheetId="4">#REF!</definedName>
    <definedName name="novembre_2004">#REF!</definedName>
    <definedName name="novembre_2005" localSheetId="4">#REF!</definedName>
    <definedName name="novembre_2005">#REF!</definedName>
    <definedName name="o_ing" localSheetId="4">'[1]empresa'!#REF!</definedName>
    <definedName name="o_ing">'[1]empresa'!#REF!</definedName>
    <definedName name="o_pas_lp" localSheetId="4">'[1]empresa'!#REF!</definedName>
    <definedName name="o_pas_lp">'[1]empresa'!#REF!</definedName>
    <definedName name="o_var_lp" localSheetId="4">'[1]empresa'!#REF!</definedName>
    <definedName name="o_var_lp">'[1]empresa'!#REF!</definedName>
    <definedName name="OTROS">'[19]NO CUADRA'!$A$126:$P$170</definedName>
    <definedName name="ottobre_2001" localSheetId="4">#REF!</definedName>
    <definedName name="ottobre_2001">#REF!</definedName>
    <definedName name="ottobre_2002" localSheetId="4">#REF!</definedName>
    <definedName name="ottobre_2002">#REF!</definedName>
    <definedName name="ottobre_2003" localSheetId="4">#REF!</definedName>
    <definedName name="ottobre_2003">#REF!</definedName>
    <definedName name="ottobre_2004" localSheetId="4">#REF!</definedName>
    <definedName name="ottobre_2004">#REF!</definedName>
    <definedName name="ottobre_2005" localSheetId="4">#REF!</definedName>
    <definedName name="ottobre_2005">#REF!</definedName>
    <definedName name="P_T_Utlidades" localSheetId="4">#REF!</definedName>
    <definedName name="P_T_Utlidades">#REF!</definedName>
    <definedName name="PANGUE" localSheetId="4">#REF!</definedName>
    <definedName name="PANGUE">#REF!</definedName>
    <definedName name="PANGUE_S.A." localSheetId="4">#REF!</definedName>
    <definedName name="PANGUE_S.A.">#REF!</definedName>
    <definedName name="PANGUE_SA" localSheetId="4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 localSheetId="4">#REF!</definedName>
    <definedName name="pas">#REF!</definedName>
    <definedName name="PASTOS_VERDES" localSheetId="4">#REF!</definedName>
    <definedName name="PASTOS_VERDES">#REF!</definedName>
    <definedName name="Patrimonio" localSheetId="4">#REF!</definedName>
    <definedName name="Patrimonio">#REF!</definedName>
    <definedName name="PEHUENCHE" localSheetId="4">#REF!</definedName>
    <definedName name="PEHUENCHE">#REF!</definedName>
    <definedName name="PEHUENCHE_S.A." localSheetId="4">#REF!</definedName>
    <definedName name="PEHUENCHE_S.A.">#REF!</definedName>
    <definedName name="PEHUENCHE_SA" localSheetId="4">#REF!</definedName>
    <definedName name="PEHUENCHE_SA">#REF!</definedName>
    <definedName name="PESOS" localSheetId="4">#REF!</definedName>
    <definedName name="PESOS">#REF!</definedName>
    <definedName name="PorcentajeEconomico" localSheetId="4">#REF!</definedName>
    <definedName name="PorcentajeEconomico">#REF!</definedName>
    <definedName name="Presentacion" localSheetId="4">#REF!</definedName>
    <definedName name="Presentacion">#REF!</definedName>
    <definedName name="PRESENTACION." localSheetId="4">#REF!</definedName>
    <definedName name="PRESENTACION.">#REF!</definedName>
    <definedName name="PRUEBA" localSheetId="4">#REF!</definedName>
    <definedName name="PRUEBA">#REF!</definedName>
    <definedName name="qw" localSheetId="4">#REF!</definedName>
    <definedName name="qw">#REF!</definedName>
    <definedName name="qwe" localSheetId="4" hidden="1">#REF!</definedName>
    <definedName name="qwe" hidden="1">#REF!</definedName>
    <definedName name="Reporte">'[18]RESUMEN'!$E$15</definedName>
    <definedName name="res" localSheetId="4">#REF!</definedName>
    <definedName name="res">#REF!</definedName>
    <definedName name="resultado" localSheetId="4">#REF!</definedName>
    <definedName name="resultado">#REF!</definedName>
    <definedName name="Resultados_abierto" localSheetId="4">#REF!</definedName>
    <definedName name="Resultados_abierto">#REF!</definedName>
    <definedName name="Resultados_FECU" localSheetId="4">#REF!</definedName>
    <definedName name="Resultados_FECU">#REF!</definedName>
    <definedName name="RESUMEN" localSheetId="4">#REF!</definedName>
    <definedName name="RESUMEN">#REF!</definedName>
    <definedName name="RIO_MAIPO" localSheetId="4">'[22]Balance General'!#REF!</definedName>
    <definedName name="RIO_MAIPO">'[22]Balance General'!#REF!</definedName>
    <definedName name="RIO_MAIPO_SA" localSheetId="4">'[22]Estado de Resultado'!#REF!</definedName>
    <definedName name="RIO_MAIPO_SA">'[22]Estado de Resultado'!#REF!</definedName>
    <definedName name="RIOMAIPO" localSheetId="4">#REF!</definedName>
    <definedName name="RIOMAIPO">#REF!</definedName>
    <definedName name="row_key3_total" localSheetId="4">#REF!</definedName>
    <definedName name="row_key3_total">#REF!</definedName>
    <definedName name="rty" localSheetId="4" hidden="1">#REF!</definedName>
    <definedName name="rty" hidden="1">#REF!</definedName>
    <definedName name="s" localSheetId="4">'[29]Prov  y Cast'!#REF!</definedName>
    <definedName name="s">'[29]Prov  y Cast'!#REF!</definedName>
    <definedName name="SAN_ISIDRO" localSheetId="4">#REF!</definedName>
    <definedName name="SAN_ISIDRO">#REF!</definedName>
    <definedName name="SAN_ISIDRO_S.A." localSheetId="4">#REF!</definedName>
    <definedName name="SAN_ISIDRO_S.A.">#REF!</definedName>
    <definedName name="SAN_ISIDRO_SA" localSheetId="4">#REF!</definedName>
    <definedName name="SAN_ISIDRO_SA">#REF!</definedName>
    <definedName name="SANTIAGO_PONIENTE" localSheetId="4">#REF!</definedName>
    <definedName name="SANTIAGO_PONIENTE">#REF!</definedName>
    <definedName name="SCP_ARGENTINA" localSheetId="4">'[16]Balance General'!#REF!</definedName>
    <definedName name="SCP_ARGENTINA">'[16]Balance General'!#REF!</definedName>
    <definedName name="SCP_ARGENTINA_S.A." localSheetId="4">#REF!</definedName>
    <definedName name="SCP_ARGENTINA_S.A.">#REF!</definedName>
    <definedName name="SCP_ARGENTINA_SA" localSheetId="4">#REF!</definedName>
    <definedName name="SCP_ARGENTINA_SA">#REF!</definedName>
    <definedName name="settembre_2001" localSheetId="4">#REF!</definedName>
    <definedName name="settembre_2001">#REF!</definedName>
    <definedName name="settembre_2002" localSheetId="4">#REF!</definedName>
    <definedName name="settembre_2002">#REF!</definedName>
    <definedName name="settembre_2003" localSheetId="4">#REF!</definedName>
    <definedName name="settembre_2003">#REF!</definedName>
    <definedName name="settembre_2004" localSheetId="4">#REF!</definedName>
    <definedName name="settembre_2004">#REF!</definedName>
    <definedName name="settembre_2005" localSheetId="4">#REF!</definedName>
    <definedName name="settembre_2005">#REF!</definedName>
    <definedName name="Sin_Endesa" localSheetId="4">#REF!</definedName>
    <definedName name="Sin_Endesa">#REF!</definedName>
    <definedName name="STGO_2000" localSheetId="4">'[12]Balance General'!#REF!</definedName>
    <definedName name="STGO_2000">'[12]Balance General'!#REF!</definedName>
    <definedName name="STGO_2000_LTDA" localSheetId="4">'[12]Estado de Resultado'!#REF!</definedName>
    <definedName name="STGO_2000_LTDA">'[12]Estado de Resultado'!#REF!</definedName>
    <definedName name="suppress2" localSheetId="4">#REF!</definedName>
    <definedName name="suppress2">#REF!</definedName>
    <definedName name="suuu" localSheetId="4">'[11]Detalle Otros Flujo'!#REF!</definedName>
    <definedName name="suuu">'[11]Detalle Otros Flujo'!#REF!</definedName>
    <definedName name="Swaption_T0">'[15]Rng_Swaption_T0'!$A$1:$CF$5</definedName>
    <definedName name="SYNAPSIS" localSheetId="4">#REF!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 localSheetId="4">#REF!</definedName>
    <definedName name="SYNAPSIS_SA">#REF!</definedName>
    <definedName name="tabla" localSheetId="4">#REF!</definedName>
    <definedName name="tabla">#REF!</definedName>
    <definedName name="TAN" localSheetId="4">'[31]Balance General'!#REF!</definedName>
    <definedName name="TAN">'[31]Balance General'!#REF!</definedName>
    <definedName name="tc">'[32]BONOS LOCAL'!$T$2</definedName>
    <definedName name="TD" localSheetId="4">#REF!</definedName>
    <definedName name="TD">#REF!</definedName>
    <definedName name="TD_SI" localSheetId="4">#REF!</definedName>
    <definedName name="TD_SI">#REF!</definedName>
    <definedName name="temp1A" localSheetId="4">#REF!</definedName>
    <definedName name="temp1A">#REF!</definedName>
    <definedName name="TESA" localSheetId="4">#REF!</definedName>
    <definedName name="TESA">#REF!</definedName>
    <definedName name="TESA_" localSheetId="4">#REF!</definedName>
    <definedName name="TESA_">#REF!</definedName>
    <definedName name="TEST0" localSheetId="4">#REF!</definedName>
    <definedName name="TEST0">#REF!</definedName>
    <definedName name="TEST1" localSheetId="4">'[2]Resumen'!#REF!</definedName>
    <definedName name="TEST1">'[2]Resumen'!#REF!</definedName>
    <definedName name="TEST2" localSheetId="4">'[2]Resumen'!#REF!</definedName>
    <definedName name="TEST2">'[2]Resumen'!#REF!</definedName>
    <definedName name="TEST3" localSheetId="4">'[2]Resumen'!#REF!</definedName>
    <definedName name="TEST3">'[2]Resumen'!#REF!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TextRefCopy1" localSheetId="4">#REF!</definedName>
    <definedName name="TextRefCopy1">#REF!</definedName>
    <definedName name="TextRefCopy10" localSheetId="4">#REF!</definedName>
    <definedName name="TextRefCopy10">#REF!</definedName>
    <definedName name="TextRefCopy11" localSheetId="4">#REF!</definedName>
    <definedName name="TextRefCopy11">#REF!</definedName>
    <definedName name="TextRefCopy12" localSheetId="4">#REF!</definedName>
    <definedName name="TextRefCopy12">#REF!</definedName>
    <definedName name="TextRefCopy13" localSheetId="4">#REF!</definedName>
    <definedName name="TextRefCopy13">#REF!</definedName>
    <definedName name="TextRefCopy14" localSheetId="4">#REF!</definedName>
    <definedName name="TextRefCopy14">#REF!</definedName>
    <definedName name="TextRefCopy15" localSheetId="4">#REF!</definedName>
    <definedName name="TextRefCopy15">#REF!</definedName>
    <definedName name="TextRefCopy16" localSheetId="4">#REF!</definedName>
    <definedName name="TextRefCopy16">#REF!</definedName>
    <definedName name="TextRefCopy17" localSheetId="4">#REF!</definedName>
    <definedName name="TextRefCopy17">#REF!</definedName>
    <definedName name="TextRefCopy18" localSheetId="4">#REF!</definedName>
    <definedName name="TextRefCopy18">#REF!</definedName>
    <definedName name="TextRefCopy19" localSheetId="4">#REF!</definedName>
    <definedName name="TextRefCopy19">#REF!</definedName>
    <definedName name="TextRefCopy2" localSheetId="4">#REF!</definedName>
    <definedName name="TextRefCopy2">#REF!</definedName>
    <definedName name="TextRefCopy20" localSheetId="4">#REF!</definedName>
    <definedName name="TextRefCopy20">#REF!</definedName>
    <definedName name="TextRefCopy21" localSheetId="4">#REF!</definedName>
    <definedName name="TextRefCopy21">#REF!</definedName>
    <definedName name="TextRefCopy22" localSheetId="4">#REF!</definedName>
    <definedName name="TextRefCopy22">#REF!</definedName>
    <definedName name="TextRefCopy23" localSheetId="4">#REF!</definedName>
    <definedName name="TextRefCopy23">#REF!</definedName>
    <definedName name="TextRefCopy24" localSheetId="4">#REF!</definedName>
    <definedName name="TextRefCopy24">#REF!</definedName>
    <definedName name="TextRefCopy25" localSheetId="4">#REF!</definedName>
    <definedName name="TextRefCopy25">#REF!</definedName>
    <definedName name="TextRefCopy26" localSheetId="4">#REF!</definedName>
    <definedName name="TextRefCopy26">#REF!</definedName>
    <definedName name="TextRefCopy27" localSheetId="4">#REF!</definedName>
    <definedName name="TextRefCopy27">#REF!</definedName>
    <definedName name="TextRefCopy28" localSheetId="4">#REF!</definedName>
    <definedName name="TextRefCopy28">#REF!</definedName>
    <definedName name="TextRefCopy29" localSheetId="4">#REF!</definedName>
    <definedName name="TextRefCopy29">#REF!</definedName>
    <definedName name="TextRefCopy3" localSheetId="4">#REF!</definedName>
    <definedName name="TextRefCopy3">#REF!</definedName>
    <definedName name="TextRefCopy30" localSheetId="4">#REF!</definedName>
    <definedName name="TextRefCopy30">#REF!</definedName>
    <definedName name="TextRefCopy31" localSheetId="4">#REF!</definedName>
    <definedName name="TextRefCopy31">#REF!</definedName>
    <definedName name="TextRefCopy32" localSheetId="4">#REF!</definedName>
    <definedName name="TextRefCopy32">#REF!</definedName>
    <definedName name="TextRefCopy33" localSheetId="4">#REF!</definedName>
    <definedName name="TextRefCopy33">#REF!</definedName>
    <definedName name="TextRefCopy34" localSheetId="4">#REF!</definedName>
    <definedName name="TextRefCopy34">#REF!</definedName>
    <definedName name="TextRefCopy35" localSheetId="4">#REF!</definedName>
    <definedName name="TextRefCopy35">#REF!</definedName>
    <definedName name="TextRefCopy36" localSheetId="4">#REF!</definedName>
    <definedName name="TextRefCopy36">#REF!</definedName>
    <definedName name="TextRefCopy37" localSheetId="4">#REF!</definedName>
    <definedName name="TextRefCopy37">#REF!</definedName>
    <definedName name="TextRefCopy38" localSheetId="4">#REF!</definedName>
    <definedName name="TextRefCopy38">#REF!</definedName>
    <definedName name="TextRefCopy39" localSheetId="4">#REF!</definedName>
    <definedName name="TextRefCopy39">#REF!</definedName>
    <definedName name="TextRefCopy4" localSheetId="4">#REF!</definedName>
    <definedName name="TextRefCopy4">#REF!</definedName>
    <definedName name="TextRefCopy40" localSheetId="4">#REF!</definedName>
    <definedName name="TextRefCopy40">#REF!</definedName>
    <definedName name="TextRefCopy41" localSheetId="4">#REF!</definedName>
    <definedName name="TextRefCopy41">#REF!</definedName>
    <definedName name="TextRefCopy42" localSheetId="4">#REF!</definedName>
    <definedName name="TextRefCopy42">#REF!</definedName>
    <definedName name="TextRefCopy43" localSheetId="4">#REF!</definedName>
    <definedName name="TextRefCopy43">#REF!</definedName>
    <definedName name="TextRefCopy44" localSheetId="4">#REF!</definedName>
    <definedName name="TextRefCopy44">#REF!</definedName>
    <definedName name="TextRefCopy45" localSheetId="4">#REF!</definedName>
    <definedName name="TextRefCopy45">#REF!</definedName>
    <definedName name="TextRefCopy46" localSheetId="4">#REF!</definedName>
    <definedName name="TextRefCopy46">#REF!</definedName>
    <definedName name="TextRefCopy47" localSheetId="4">#REF!</definedName>
    <definedName name="TextRefCopy47">#REF!</definedName>
    <definedName name="TextRefCopy48" localSheetId="4">#REF!</definedName>
    <definedName name="TextRefCopy48">#REF!</definedName>
    <definedName name="TextRefCopy49" localSheetId="4">#REF!</definedName>
    <definedName name="TextRefCopy49">#REF!</definedName>
    <definedName name="TextRefCopy5" localSheetId="4">#REF!</definedName>
    <definedName name="TextRefCopy5">#REF!</definedName>
    <definedName name="TextRefCopy50" localSheetId="4">#REF!</definedName>
    <definedName name="TextRefCopy50">#REF!</definedName>
    <definedName name="TextRefCopy51" localSheetId="4">#REF!</definedName>
    <definedName name="TextRefCopy51">#REF!</definedName>
    <definedName name="TextRefCopy52" localSheetId="4">#REF!</definedName>
    <definedName name="TextRefCopy52">#REF!</definedName>
    <definedName name="TextRefCopy53" localSheetId="4">#REF!</definedName>
    <definedName name="TextRefCopy53">#REF!</definedName>
    <definedName name="TextRefCopy54" localSheetId="4">#REF!</definedName>
    <definedName name="TextRefCopy54">#REF!</definedName>
    <definedName name="TextRefCopy55" localSheetId="4">#REF!</definedName>
    <definedName name="TextRefCopy55">#REF!</definedName>
    <definedName name="TextRefCopy56" localSheetId="4">#REF!</definedName>
    <definedName name="TextRefCopy56">#REF!</definedName>
    <definedName name="TextRefCopy57" localSheetId="4">#REF!</definedName>
    <definedName name="TextRefCopy57">#REF!</definedName>
    <definedName name="TextRefCopy58" localSheetId="4">#REF!</definedName>
    <definedName name="TextRefCopy58">#REF!</definedName>
    <definedName name="TextRefCopy59" localSheetId="4">#REF!</definedName>
    <definedName name="TextRefCopy59">#REF!</definedName>
    <definedName name="TextRefCopy6" localSheetId="4">#REF!</definedName>
    <definedName name="TextRefCopy6">#REF!</definedName>
    <definedName name="TextRefCopy60" localSheetId="4">#REF!</definedName>
    <definedName name="TextRefCopy60">#REF!</definedName>
    <definedName name="TextRefCopy61" localSheetId="4">#REF!</definedName>
    <definedName name="TextRefCopy61">#REF!</definedName>
    <definedName name="TextRefCopy62" localSheetId="4">#REF!</definedName>
    <definedName name="TextRefCopy62">#REF!</definedName>
    <definedName name="TextRefCopy63" localSheetId="4">#REF!</definedName>
    <definedName name="TextRefCopy63">#REF!</definedName>
    <definedName name="TextRefCopy64" localSheetId="4">#REF!</definedName>
    <definedName name="TextRefCopy64">#REF!</definedName>
    <definedName name="TextRefCopy65" localSheetId="4">#REF!</definedName>
    <definedName name="TextRefCopy65">#REF!</definedName>
    <definedName name="TextRefCopy66" localSheetId="4">#REF!</definedName>
    <definedName name="TextRefCopy66">#REF!</definedName>
    <definedName name="TextRefCopy67" localSheetId="4">#REF!</definedName>
    <definedName name="TextRefCopy67">#REF!</definedName>
    <definedName name="TextRefCopy68" localSheetId="4">#REF!</definedName>
    <definedName name="TextRefCopy68">#REF!</definedName>
    <definedName name="TextRefCopy69" localSheetId="4">#REF!</definedName>
    <definedName name="TextRefCopy69">#REF!</definedName>
    <definedName name="TextRefCopy7" localSheetId="4">#REF!</definedName>
    <definedName name="TextRefCopy7">#REF!</definedName>
    <definedName name="TextRefCopy70" localSheetId="4">#REF!</definedName>
    <definedName name="TextRefCopy70">#REF!</definedName>
    <definedName name="TextRefCopy71" localSheetId="4">#REF!</definedName>
    <definedName name="TextRefCopy71">#REF!</definedName>
    <definedName name="TextRefCopy72" localSheetId="4">#REF!</definedName>
    <definedName name="TextRefCopy72">#REF!</definedName>
    <definedName name="TextRefCopy73" localSheetId="4">#REF!</definedName>
    <definedName name="TextRefCopy73">#REF!</definedName>
    <definedName name="TextRefCopy74" localSheetId="4">#REF!</definedName>
    <definedName name="TextRefCopy74">#REF!</definedName>
    <definedName name="TextRefCopy75" localSheetId="4">#REF!</definedName>
    <definedName name="TextRefCopy75">#REF!</definedName>
    <definedName name="TextRefCopy76" localSheetId="4">#REF!</definedName>
    <definedName name="TextRefCopy76">#REF!</definedName>
    <definedName name="TextRefCopy77" localSheetId="4">#REF!</definedName>
    <definedName name="TextRefCopy77">#REF!</definedName>
    <definedName name="TextRefCopy78" localSheetId="4">#REF!</definedName>
    <definedName name="TextRefCopy78">#REF!</definedName>
    <definedName name="TextRefCopy79" localSheetId="4">#REF!</definedName>
    <definedName name="TextRefCopy79">#REF!</definedName>
    <definedName name="TextRefCopy8" localSheetId="4">#REF!</definedName>
    <definedName name="TextRefCopy8">#REF!</definedName>
    <definedName name="TextRefCopy80" localSheetId="4">#REF!</definedName>
    <definedName name="TextRefCopy80">#REF!</definedName>
    <definedName name="TextRefCopy81" localSheetId="4">#REF!</definedName>
    <definedName name="TextRefCopy81">#REF!</definedName>
    <definedName name="TextRefCopy82" localSheetId="4">#REF!</definedName>
    <definedName name="TextRefCopy82">#REF!</definedName>
    <definedName name="TextRefCopy83" localSheetId="4">#REF!</definedName>
    <definedName name="TextRefCopy83">#REF!</definedName>
    <definedName name="TextRefCopy84" localSheetId="4">#REF!</definedName>
    <definedName name="TextRefCopy84">#REF!</definedName>
    <definedName name="TextRefCopy85" localSheetId="4">#REF!</definedName>
    <definedName name="TextRefCopy85">#REF!</definedName>
    <definedName name="TextRefCopy86" localSheetId="4">#REF!</definedName>
    <definedName name="TextRefCopy86">#REF!</definedName>
    <definedName name="TextRefCopy87" localSheetId="4">#REF!</definedName>
    <definedName name="TextRefCopy87">#REF!</definedName>
    <definedName name="TextRefCopy88" localSheetId="4">#REF!</definedName>
    <definedName name="TextRefCopy88">#REF!</definedName>
    <definedName name="TextRefCopy89" localSheetId="4">#REF!</definedName>
    <definedName name="TextRefCopy89">#REF!</definedName>
    <definedName name="TextRefCopy9" localSheetId="4">#REF!</definedName>
    <definedName name="TextRefCopy9">#REF!</definedName>
    <definedName name="TextRefCopy90" localSheetId="4">#REF!</definedName>
    <definedName name="TextRefCopy90">#REF!</definedName>
    <definedName name="TextRefCopy91" localSheetId="4">#REF!</definedName>
    <definedName name="TextRefCopy91">#REF!</definedName>
    <definedName name="TextRefCopyRangeCount" hidden="1">91</definedName>
    <definedName name="time_disponible" localSheetId="4">#REF!</definedName>
    <definedName name="time_disponible">#REF!</definedName>
    <definedName name="tipo_reporte" localSheetId="4">#REF!</definedName>
    <definedName name="tipo_reporte">#REF!</definedName>
    <definedName name="tr" localSheetId="4" hidden="1">#REF!</definedName>
    <definedName name="tr" hidden="1">#REF!</definedName>
    <definedName name="Tramos" localSheetId="4">#REF!</definedName>
    <definedName name="Tramos">#REF!</definedName>
    <definedName name="TRANSQUILLOTA" localSheetId="4">#REF!</definedName>
    <definedName name="TRANSQUILLOTA">#REF!</definedName>
    <definedName name="TRANSQUILLOTA_SA" localSheetId="4">#REF!</definedName>
    <definedName name="TRANSQUILLOTA_SA">#REF!</definedName>
    <definedName name="tttt" localSheetId="4">'[33]empresa'!#REF!</definedName>
    <definedName name="tttt">'[33]empresa'!#REF!</definedName>
    <definedName name="TUNEL" localSheetId="4">#REF!</definedName>
    <definedName name="TUNEL">#REF!</definedName>
    <definedName name="TUNEL_EL_MELON" localSheetId="4">#REF!</definedName>
    <definedName name="TUNEL_EL_MELON">#REF!</definedName>
    <definedName name="TUNEL_EL_MELON_S.A." localSheetId="4">#REF!</definedName>
    <definedName name="TUNEL_EL_MELON_S.A.">#REF!</definedName>
    <definedName name="TUNEL_EL_MELON_SA" localSheetId="4">#REF!</definedName>
    <definedName name="TUNEL_EL_MELON_SA">#REF!</definedName>
    <definedName name="uf_hoy">'[27]anexo01'!$K$10</definedName>
    <definedName name="uio" localSheetId="4" hidden="1">#REF!</definedName>
    <definedName name="uio" hidden="1">#REF!</definedName>
    <definedName name="usd_hoy">'[27]anexo01'!$K$7</definedName>
    <definedName name="USDvs.EUR" localSheetId="4">#REF!</definedName>
    <definedName name="USDvs.EUR">#REF!</definedName>
    <definedName name="UTILIDAD_EE_RR" localSheetId="4">#REF!</definedName>
    <definedName name="UTILIDAD_EE_RR">#REF!</definedName>
    <definedName name="V" localSheetId="4">#REF!</definedName>
    <definedName name="V">#REF!</definedName>
    <definedName name="VALOR" localSheetId="4">#REF!</definedName>
    <definedName name="VALOR">#REF!</definedName>
    <definedName name="vbn" localSheetId="4" hidden="1">#REF!</definedName>
    <definedName name="vbn" hidden="1">#REF!</definedName>
    <definedName name="VELASCO" localSheetId="4">'[22]Balance General'!#REF!</definedName>
    <definedName name="VELASCO">'[22]Balance General'!#REF!</definedName>
    <definedName name="VPP" localSheetId="4">#REF!</definedName>
    <definedName name="VPP">#REF!</definedName>
    <definedName name="wer" localSheetId="4" hidden="1">#REF!</definedName>
    <definedName name="wer" hidden="1">#REF!</definedName>
    <definedName name="willy" localSheetId="4">'[19]NO CUADRA'!#REF!</definedName>
    <definedName name="willy">'[19]NO CUADRA'!#REF!</definedName>
    <definedName name="x" localSheetId="4">'[34]Balance General'!#REF!</definedName>
    <definedName name="x">'[34]Balance General'!#REF!</definedName>
    <definedName name="xx" localSheetId="4">'[34]Participaciones1'!#REF!</definedName>
    <definedName name="xx">'[34]Participaciones1'!#REF!</definedName>
    <definedName name="xxxx" localSheetId="4">#REF!</definedName>
    <definedName name="xxxx">#REF!</definedName>
    <definedName name="xxxxx" localSheetId="4">#REF!</definedName>
    <definedName name="xxxxx">#REF!</definedName>
    <definedName name="xxxxxxxxxxxxxxxxxxx" localSheetId="4">#REF!</definedName>
    <definedName name="xxxxxxxxxxxxxxxxxxx">#REF!</definedName>
    <definedName name="yui" localSheetId="4" hidden="1">#REF!</definedName>
    <definedName name="yui" hidden="1">#REF!</definedName>
    <definedName name="zxc" localSheetId="4" hidden="1">#REF!</definedName>
    <definedName name="zxc" hidden="1">#REF!</definedName>
  </definedNames>
  <calcPr fullCalcOnLoad="1"/>
</workbook>
</file>

<file path=xl/sharedStrings.xml><?xml version="1.0" encoding="utf-8"?>
<sst xmlns="http://schemas.openxmlformats.org/spreadsheetml/2006/main" count="480" uniqueCount="257">
  <si>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</si>
  <si>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</si>
  <si>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</si>
  <si>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</si>
  <si>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</si>
  <si>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</si>
  <si>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</si>
  <si>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</si>
  <si>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</si>
  <si>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</si>
  <si>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</si>
  <si>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</si>
  <si>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</si>
  <si>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</si>
  <si>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</si>
  <si>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</si>
  <si>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</si>
  <si>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</si>
  <si>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</si>
  <si>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</si>
  <si>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</si>
  <si>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</si>
  <si>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</si>
  <si>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</si>
  <si>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</si>
  <si>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</si>
  <si>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</si>
  <si>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</si>
  <si>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</si>
  <si>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</si>
  <si>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</si>
  <si>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</si>
  <si>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</si>
  <si>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</si>
  <si>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</si>
  <si>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</si>
  <si>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</si>
  <si>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</si>
  <si>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</si>
  <si>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</si>
  <si>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</si>
  <si>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</si>
  <si>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</si>
  <si>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</si>
  <si>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</si>
  <si>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</si>
  <si>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</si>
  <si>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</si>
  <si>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</si>
  <si>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</si>
  <si>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</si>
  <si>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</si>
  <si>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</si>
  <si>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</si>
  <si>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</si>
  <si>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</si>
  <si>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</si>
  <si>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</si>
  <si>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</si>
  <si>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Itemes  extraordinarios</t>
  </si>
  <si>
    <t>EBITDA (*)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</si>
  <si>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</si>
  <si>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</si>
  <si>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</si>
  <si>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</si>
  <si>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</si>
  <si>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</si>
  <si>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</si>
  <si>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</si>
  <si>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</si>
  <si>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</si>
  <si>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</si>
  <si>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</si>
  <si>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</si>
  <si>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</si>
  <si>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</si>
  <si>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</si>
  <si>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</si>
  <si>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</si>
  <si>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 xml:space="preserve">Total   </t>
  </si>
  <si>
    <t xml:space="preserve">(GWh) </t>
  </si>
  <si>
    <t>Enel Generación Chile S.A.</t>
  </si>
  <si>
    <t>(%)</t>
  </si>
  <si>
    <t>SIC &amp; SING Chile</t>
  </si>
  <si>
    <t>Enel Distribucion Chile (*)</t>
  </si>
  <si>
    <t xml:space="preserve">Enel Americas Chile 2 meses Discontinuados </t>
  </si>
  <si>
    <t>(GWh) (*)</t>
  </si>
  <si>
    <t>Chile</t>
  </si>
  <si>
    <t>-</t>
  </si>
  <si>
    <t>n/a</t>
  </si>
  <si>
    <t>Company</t>
  </si>
  <si>
    <t>Markets in which participates</t>
  </si>
  <si>
    <t>Energy Sales</t>
  </si>
  <si>
    <t>Market share</t>
  </si>
  <si>
    <t>Energy Losses</t>
  </si>
  <si>
    <t>Clients</t>
  </si>
  <si>
    <t>Clients/Employees</t>
  </si>
  <si>
    <t>(thousand)</t>
  </si>
  <si>
    <t>(*) Final sales to the customers and tolls are included.</t>
  </si>
  <si>
    <t>Energy Sales Revenues</t>
  </si>
  <si>
    <t>Revenues by business and type of customers</t>
  </si>
  <si>
    <t>(Figures in Million Ch$)</t>
  </si>
  <si>
    <t>COUNTRY</t>
  </si>
  <si>
    <t>Generation:</t>
  </si>
  <si>
    <t>Regulated customers</t>
  </si>
  <si>
    <t>Non regulated customers</t>
  </si>
  <si>
    <t>Spot market</t>
  </si>
  <si>
    <t>Other Clients</t>
  </si>
  <si>
    <t>Distribution:</t>
  </si>
  <si>
    <t>Residential</t>
  </si>
  <si>
    <t>Commercial</t>
  </si>
  <si>
    <t>Other</t>
  </si>
  <si>
    <t>Less: Consolidation adjustments</t>
  </si>
  <si>
    <t>Total Energy sales</t>
  </si>
  <si>
    <t>CONSOLIDATED INCOME STATEMENT (Million Ch$)</t>
  </si>
  <si>
    <t>Change</t>
  </si>
  <si>
    <t>% Change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</si>
  <si>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</si>
  <si>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</si>
  <si>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</si>
  <si>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</si>
  <si>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</si>
  <si>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</si>
  <si>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</si>
  <si>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</si>
  <si>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</si>
  <si>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</si>
  <si>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</si>
  <si>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</si>
  <si>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</si>
  <si>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</si>
  <si>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</si>
  <si>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OPERATING INCOME</t>
  </si>
  <si>
    <t>NET FINANCIAL EXPENSE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</si>
  <si>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</si>
  <si>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</si>
  <si>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</si>
  <si>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</si>
  <si>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</si>
  <si>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Income from other investments</t>
  </si>
  <si>
    <t>Other Profit (Loss) related to Sale of Assets</t>
  </si>
  <si>
    <t>Share of profit (loss) of associates accounted for using the equity method</t>
  </si>
  <si>
    <t>Otther Non Operating revenues (expenses)</t>
  </si>
  <si>
    <t>NET INCOME BEFORE TAXES</t>
  </si>
  <si>
    <t>Income Tax</t>
  </si>
  <si>
    <t>NET INCOME</t>
  </si>
  <si>
    <t>Shareholders of the parent company</t>
  </si>
  <si>
    <t>Non-controlling interest</t>
  </si>
  <si>
    <t>Earning per share  (Ch$ /share)*</t>
  </si>
  <si>
    <t>EBITDA, by business segment</t>
  </si>
  <si>
    <t xml:space="preserve"> % Change</t>
  </si>
  <si>
    <t xml:space="preserve"> Generation business</t>
  </si>
  <si>
    <t xml:space="preserve"> Distribution business</t>
  </si>
  <si>
    <t>Less: consolidation adjustments and other activities</t>
  </si>
  <si>
    <t>Total Consolidated Revenues</t>
  </si>
  <si>
    <t>PROCUREMENT AND SERVICE COST</t>
  </si>
  <si>
    <t xml:space="preserve"> Generation businesses</t>
  </si>
  <si>
    <t>Total Consolidated Procurement and Services Costs</t>
  </si>
  <si>
    <t xml:space="preserve">GENERATION </t>
  </si>
  <si>
    <t xml:space="preserve">  Personnel Expenses</t>
  </si>
  <si>
    <t xml:space="preserve">  Other expenses by nature</t>
  </si>
  <si>
    <t>Total Generation business</t>
  </si>
  <si>
    <t>DISTRIBUTION</t>
  </si>
  <si>
    <t>Personnel Expenses</t>
  </si>
  <si>
    <t>Other expenses by nature</t>
  </si>
  <si>
    <t>Total Distribution business</t>
  </si>
  <si>
    <t xml:space="preserve">Generation </t>
  </si>
  <si>
    <t>Distribution</t>
  </si>
  <si>
    <t>TOTAL CONSOLIDATED EBITDA</t>
  </si>
  <si>
    <t>Business Segment</t>
  </si>
  <si>
    <t>Depreciation, Amortization and Impairments</t>
  </si>
  <si>
    <t>(Figures in million Ch$)</t>
  </si>
  <si>
    <t>TOTAL CONSOLIDATED</t>
  </si>
  <si>
    <t>NON OPERATING INCOME</t>
  </si>
  <si>
    <t>Financial Income</t>
  </si>
  <si>
    <t>Enel Generación Chile and subsidiaries</t>
  </si>
  <si>
    <t>Enel Distribución Chile and subsidiaries</t>
  </si>
  <si>
    <t>Other subsidiaries non related with generation and distribution business</t>
  </si>
  <si>
    <t>Less: consolidation adjustments</t>
  </si>
  <si>
    <t>Total Financial Income</t>
  </si>
  <si>
    <t>Financial Costs</t>
  </si>
  <si>
    <t>Total Financial Costs</t>
  </si>
  <si>
    <t>Foreign currency exchange differences</t>
  </si>
  <si>
    <t>Total Foreign currency exchange differences</t>
  </si>
  <si>
    <t>Total Gain (Loss) for indexed assets and liabilities</t>
  </si>
  <si>
    <t>Total Net Financial Income</t>
  </si>
  <si>
    <t>Total Other Profit (Loss) related to Sale of Assets</t>
  </si>
  <si>
    <t>Other Profit (Loss)</t>
  </si>
  <si>
    <t>Total Other Profit (Loss)</t>
  </si>
  <si>
    <t>Total Share of Profit (Loss) of associates accounted for using the equity method</t>
  </si>
  <si>
    <t>Total Other Profit (Loss) accounted in Non Operating Income</t>
  </si>
  <si>
    <t>Net Income Before Taxes</t>
  </si>
  <si>
    <t>Total Income Tax</t>
  </si>
  <si>
    <t>Net Income</t>
  </si>
  <si>
    <t>Net Income attributable to owners of parent</t>
  </si>
  <si>
    <t>Net income attributable to non-controlling interest</t>
  </si>
  <si>
    <t>Assets</t>
  </si>
  <si>
    <t>(Million Ch$)</t>
  </si>
  <si>
    <t>Current Assets</t>
  </si>
  <si>
    <t>Non current Assets</t>
  </si>
  <si>
    <t xml:space="preserve">Non-current Assets classified as held for sale </t>
  </si>
  <si>
    <t>Total Assets</t>
  </si>
  <si>
    <t>Liabilities and Equity</t>
  </si>
  <si>
    <t>Current Liabilities</t>
  </si>
  <si>
    <t>Non Current Liabilities</t>
  </si>
  <si>
    <t>Total Equity</t>
  </si>
  <si>
    <t xml:space="preserve">  attributable to owners of parent company</t>
  </si>
  <si>
    <t xml:space="preserve">  attributable to non-controlling interest</t>
  </si>
  <si>
    <t>Total Liabilities and Equity</t>
  </si>
  <si>
    <t>Net Cash Flow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</si>
  <si>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</si>
  <si>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</si>
  <si>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</si>
  <si>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</si>
  <si>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</si>
  <si>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</si>
  <si>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 xml:space="preserve">Acid-test * </t>
  </si>
  <si>
    <t>Working capital</t>
  </si>
  <si>
    <t>Leverage</t>
  </si>
  <si>
    <t>Short-term debt</t>
  </si>
  <si>
    <t>Long-term debt</t>
  </si>
  <si>
    <t>Financial expenses coverage**</t>
  </si>
  <si>
    <t>Profitability</t>
  </si>
  <si>
    <t>Op. income / Op. Revenues</t>
  </si>
  <si>
    <t xml:space="preserve">ROE </t>
  </si>
  <si>
    <t xml:space="preserve">ROA </t>
  </si>
  <si>
    <t>(1) Current Assetes net of Inventories and prepayments</t>
  </si>
  <si>
    <t>(2) EBITDA/ Financial Costs</t>
  </si>
  <si>
    <t>INFORMATION FOR ASSETS AND EQUIPMENTS BY COMPANY</t>
  </si>
  <si>
    <t>Payments for Additions of Fixed Assets</t>
  </si>
  <si>
    <t>Depreciation</t>
  </si>
  <si>
    <t>Structure and adjustments</t>
  </si>
  <si>
    <t>Change (%)</t>
  </si>
  <si>
    <t>Unit</t>
  </si>
  <si>
    <t>Times</t>
  </si>
  <si>
    <t>dec-16</t>
  </si>
  <si>
    <t>Other entities (business different to generation and distribution)</t>
  </si>
  <si>
    <t>Total Consolidated ENEL CHILE Group</t>
  </si>
  <si>
    <t>sept-16(*)</t>
  </si>
  <si>
    <t>(*) Seven months ended September 30, 2016, incorporation date for Enel Chile as new company and accordingly to the reported at the SVS.</t>
  </si>
  <si>
    <t>(*) For year 2016, nine months ended September 30 2016, for comparison purposes.</t>
  </si>
  <si>
    <t>sept-16(**)</t>
  </si>
  <si>
    <t>(**) Corresponds to the seven months period ended September 30, 2016, which is the Enel Chile incorporation date as a new company, accordingly also to what is reported to the SVS.</t>
  </si>
  <si>
    <t>(**) Correspond to the nine months period ended September 30, 2016, for comparison purposes.</t>
  </si>
  <si>
    <t>(*) As of September 30, 2017 the average number of paid and subscribed shares was 49,092,772,762</t>
  </si>
  <si>
    <t>(*) As of Sept 30, 2017 the average number of paid and subscribed shares was 49,092,772,762</t>
  </si>
  <si>
    <t>(*) For year 2016, nine months are considered for comparison purposes.</t>
  </si>
  <si>
    <t>9 months ended September 30, 2017</t>
  </si>
  <si>
    <t>9 months ended September 30, 2016 (*)</t>
  </si>
  <si>
    <t>sept-16 (***)</t>
  </si>
  <si>
    <t>(3) For year 2016, nine months are considered for comparison purposes.</t>
  </si>
  <si>
    <t>9 MONTHS ENDED SEPTEMBER 30, 2017</t>
  </si>
  <si>
    <t>Million chilean pesos variation in Ch$ and %</t>
  </si>
  <si>
    <t xml:space="preserve">  INTEREST RATE  (%)</t>
  </si>
  <si>
    <t>September 30, 2017</t>
  </si>
  <si>
    <t>December 31, 2016</t>
  </si>
  <si>
    <t>Fixed Interest Rate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</si>
</sst>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;\(#,##0\)"/>
    <numFmt numFmtId="173" formatCode="0.0%"/>
    <numFmt numFmtId="174" formatCode="_-* #,##0_-;\-* #,##0_-;_-* &quot;-&quot;??_-;_-@_-"/>
    <numFmt numFmtId="175" formatCode="#,##0_);[Black]\(#,##0\);&quot;-       &quot;"/>
    <numFmt numFmtId="176" formatCode="#,##0;\(#,##0\);\-"/>
    <numFmt numFmtId="177" formatCode="\ #,##0;\(#,##0\);\-"/>
    <numFmt numFmtId="178" formatCode="#,##0.000;[Red]\-#,##0.000"/>
    <numFmt numFmtId="179" formatCode="0.0%;\(0.0%\)"/>
    <numFmt numFmtId="180" formatCode="#,##0\ ;\(#,##0\);&quot;-       &quot;"/>
    <numFmt numFmtId="181" formatCode="0%_);\(0%\)"/>
    <numFmt numFmtId="182" formatCode="0.0%_);\(0.0%\)"/>
    <numFmt numFmtId="183" formatCode="#,##0.00_);\(#,##0.00\);&quot;  -  &quot;"/>
    <numFmt numFmtId="184" formatCode="0.00000%"/>
    <numFmt numFmtId="185" formatCode="0.0000%"/>
    <numFmt numFmtId="186" formatCode="0.00000%_);\(0.00000%\)"/>
    <numFmt numFmtId="187" formatCode="0.000000%_);\(0.000000%\)"/>
    <numFmt numFmtId="188" formatCode="_(* #,##0.00_);_(* \(#,##0.00\);_(* &quot;-&quot;??_);_(@_)"/>
    <numFmt numFmtId="189" formatCode="_(* #,##0_);_(* \(#,##0\);_(* &quot;-&quot;??_);_(@_)"/>
    <numFmt numFmtId="190" formatCode="#,##0.000;\-#,##0.000"/>
    <numFmt numFmtId="191" formatCode="#,##0_ ;[Red]\-#,##0\ "/>
    <numFmt numFmtId="192" formatCode="_(* #,##0_);_(* \(#,##0\);_(* &quot;-&quot;_);_(@_)"/>
    <numFmt numFmtId="193" formatCode="0.00000"/>
    <numFmt numFmtId="194" formatCode="0.00;\(0.00\)"/>
    <numFmt numFmtId="195" formatCode="#,##0\ ;[Black]\(#,##0\);&quot;-       &quot;"/>
    <numFmt numFmtId="196" formatCode="#,##0.0;\(#,##0.0\)"/>
    <numFmt numFmtId="197" formatCode="#,##0.00_);[Black]\(#,##0.00\);&quot;-       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b/>
      <i/>
      <sz val="10"/>
      <name val="Arial Narrow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8"/>
      <color theme="0"/>
      <name val="Arial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8"/>
      <color rgb="FFFFFFFF"/>
      <name val="Arial"/>
      <family val="2"/>
    </font>
    <font>
      <b/>
      <sz val="8"/>
      <color theme="0"/>
      <name val="Arial Narrow"/>
      <family val="2"/>
    </font>
    <font>
      <b/>
      <sz val="10"/>
      <color rgb="FFFFFFFF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theme="4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>
        <color theme="0"/>
      </top>
      <bottom/>
    </border>
    <border>
      <left/>
      <right/>
      <top/>
      <bottom style="thick">
        <color rgb="FF00206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0.5999900102615356"/>
      </top>
      <bottom style="thin">
        <color theme="8" tint="0.5999900102615356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/>
      <right/>
      <top/>
      <bottom style="thin">
        <color theme="0"/>
      </bottom>
    </border>
    <border>
      <left/>
      <right/>
      <top/>
      <bottom style="medium">
        <color theme="8" tint="0.5999900102615356"/>
      </bottom>
    </border>
    <border>
      <left/>
      <right/>
      <top style="medium">
        <color theme="8" tint="0.5999900102615356"/>
      </top>
      <bottom/>
    </border>
    <border>
      <left/>
      <right/>
      <top style="medium">
        <color theme="8" tint="0.5999900102615356"/>
      </top>
      <bottom style="medium">
        <color theme="8" tint="0.5999900102615356"/>
      </bottom>
    </border>
    <border>
      <left/>
      <right/>
      <top/>
      <bottom style="medium"/>
    </border>
    <border>
      <left/>
      <right/>
      <top/>
      <bottom style="medium">
        <color rgb="FFB7DEE8"/>
      </bottom>
    </border>
    <border>
      <left/>
      <right/>
      <top style="medium">
        <color rgb="FFB7DEE8"/>
      </top>
      <bottom/>
    </border>
    <border>
      <left/>
      <right/>
      <top style="medium">
        <color rgb="FFB7DEE8"/>
      </top>
      <bottom style="medium">
        <color rgb="FFB7DEE8"/>
      </bottom>
    </border>
    <border>
      <left/>
      <right/>
      <top style="thin">
        <color rgb="FF31869B"/>
      </top>
      <bottom style="thin">
        <color rgb="FF31869B"/>
      </bottom>
    </border>
    <border>
      <left/>
      <right/>
      <top style="thin">
        <color rgb="FFB7DEE8"/>
      </top>
      <bottom style="thin">
        <color rgb="FFB7DEE8"/>
      </bottom>
    </border>
    <border>
      <left/>
      <right/>
      <top/>
      <bottom style="medium">
        <color rgb="FF00206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2" applyNumberFormat="0" applyAlignment="0" applyProtection="0"/>
    <xf numFmtId="0" fontId="59" fillId="0" borderId="3" applyNumberFormat="0" applyFill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3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16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22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62">
    <xf numFmtId="0" fontId="0" fillId="0" borderId="0" xfId="0" applyFont="1" applyAlignment="1">
      <alignment/>
    </xf>
    <xf numFmtId="0" fontId="73" fillId="34" borderId="0" xfId="0" applyFont="1" applyFill="1" applyAlignment="1">
      <alignment/>
    </xf>
    <xf numFmtId="172" fontId="3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68" applyFont="1" applyFill="1">
      <alignment/>
      <protection/>
    </xf>
    <xf numFmtId="0" fontId="6" fillId="34" borderId="0" xfId="68" applyFont="1" applyFill="1">
      <alignment/>
      <protection/>
    </xf>
    <xf numFmtId="0" fontId="7" fillId="34" borderId="10" xfId="68" applyFont="1" applyFill="1" applyBorder="1">
      <alignment/>
      <protection/>
    </xf>
    <xf numFmtId="0" fontId="7" fillId="34" borderId="0" xfId="68" applyFont="1" applyFill="1">
      <alignment/>
      <protection/>
    </xf>
    <xf numFmtId="0" fontId="9" fillId="34" borderId="0" xfId="68" applyFont="1" applyFill="1">
      <alignment/>
      <protection/>
    </xf>
    <xf numFmtId="0" fontId="10" fillId="34" borderId="0" xfId="68" applyFont="1" applyFill="1">
      <alignment/>
      <protection/>
    </xf>
    <xf numFmtId="0" fontId="10" fillId="35" borderId="0" xfId="68" applyFont="1" applyFill="1">
      <alignment/>
      <protection/>
    </xf>
    <xf numFmtId="0" fontId="9" fillId="35" borderId="0" xfId="68" applyFont="1" applyFill="1">
      <alignment/>
      <protection/>
    </xf>
    <xf numFmtId="0" fontId="8" fillId="35" borderId="0" xfId="68" applyFont="1" applyFill="1">
      <alignment/>
      <protection/>
    </xf>
    <xf numFmtId="0" fontId="8" fillId="34" borderId="0" xfId="68" applyFont="1" applyFill="1">
      <alignment/>
      <protection/>
    </xf>
    <xf numFmtId="0" fontId="74" fillId="36" borderId="0" xfId="68" applyFont="1" applyFill="1">
      <alignment/>
      <protection/>
    </xf>
    <xf numFmtId="0" fontId="75" fillId="36" borderId="0" xfId="68" applyFont="1" applyFill="1">
      <alignment/>
      <protection/>
    </xf>
    <xf numFmtId="0" fontId="5" fillId="35" borderId="11" xfId="68" applyFont="1" applyFill="1" applyBorder="1">
      <alignment/>
      <protection/>
    </xf>
    <xf numFmtId="0" fontId="74" fillId="36" borderId="0" xfId="68" applyFont="1" applyFill="1" applyAlignment="1">
      <alignment horizontal="center" vertical="center"/>
      <protection/>
    </xf>
    <xf numFmtId="0" fontId="74" fillId="36" borderId="12" xfId="68" applyFont="1" applyFill="1" applyBorder="1" applyAlignment="1">
      <alignment horizontal="center" vertical="center" wrapText="1"/>
      <protection/>
    </xf>
    <xf numFmtId="0" fontId="9" fillId="34" borderId="13" xfId="68" applyFont="1" applyFill="1" applyBorder="1">
      <alignment/>
      <protection/>
    </xf>
    <xf numFmtId="0" fontId="8" fillId="2" borderId="0" xfId="68" applyFont="1" applyFill="1">
      <alignment/>
      <protection/>
    </xf>
    <xf numFmtId="0" fontId="9" fillId="2" borderId="0" xfId="68" applyFont="1" applyFill="1">
      <alignment/>
      <protection/>
    </xf>
    <xf numFmtId="0" fontId="9" fillId="2" borderId="13" xfId="68" applyFont="1" applyFill="1" applyBorder="1">
      <alignment/>
      <protection/>
    </xf>
    <xf numFmtId="0" fontId="8" fillId="8" borderId="0" xfId="68" applyFont="1" applyFill="1">
      <alignment/>
      <protection/>
    </xf>
    <xf numFmtId="0" fontId="9" fillId="8" borderId="0" xfId="68" applyFont="1" applyFill="1">
      <alignment/>
      <protection/>
    </xf>
    <xf numFmtId="0" fontId="9" fillId="8" borderId="13" xfId="68" applyFont="1" applyFill="1" applyBorder="1">
      <alignment/>
      <protection/>
    </xf>
    <xf numFmtId="0" fontId="8" fillId="15" borderId="0" xfId="68" applyFont="1" applyFill="1">
      <alignment/>
      <protection/>
    </xf>
    <xf numFmtId="0" fontId="9" fillId="15" borderId="0" xfId="68" applyFont="1" applyFill="1">
      <alignment/>
      <protection/>
    </xf>
    <xf numFmtId="0" fontId="9" fillId="15" borderId="13" xfId="68" applyFont="1" applyFill="1" applyBorder="1">
      <alignment/>
      <protection/>
    </xf>
    <xf numFmtId="0" fontId="74" fillId="36" borderId="12" xfId="68" applyFont="1" applyFill="1" applyBorder="1" applyAlignment="1">
      <alignment horizontal="center" vertical="center"/>
      <protection/>
    </xf>
    <xf numFmtId="0" fontId="9" fillId="2" borderId="0" xfId="68" applyFont="1" applyFill="1" applyAlignment="1">
      <alignment horizontal="center"/>
      <protection/>
    </xf>
    <xf numFmtId="0" fontId="9" fillId="2" borderId="13" xfId="68" applyFont="1" applyFill="1" applyBorder="1" applyAlignment="1">
      <alignment horizontal="center"/>
      <protection/>
    </xf>
    <xf numFmtId="0" fontId="9" fillId="8" borderId="0" xfId="68" applyFont="1" applyFill="1" applyAlignment="1">
      <alignment horizontal="center"/>
      <protection/>
    </xf>
    <xf numFmtId="0" fontId="9" fillId="8" borderId="13" xfId="68" applyFont="1" applyFill="1" applyBorder="1" applyAlignment="1">
      <alignment horizontal="center"/>
      <protection/>
    </xf>
    <xf numFmtId="0" fontId="9" fillId="15" borderId="0" xfId="68" applyFont="1" applyFill="1" applyAlignment="1">
      <alignment horizontal="center"/>
      <protection/>
    </xf>
    <xf numFmtId="0" fontId="9" fillId="15" borderId="13" xfId="68" applyFont="1" applyFill="1" applyBorder="1" applyAlignment="1">
      <alignment horizontal="center"/>
      <protection/>
    </xf>
    <xf numFmtId="0" fontId="11" fillId="35" borderId="0" xfId="68" applyFont="1" applyFill="1">
      <alignment/>
      <protection/>
    </xf>
    <xf numFmtId="0" fontId="8" fillId="34" borderId="11" xfId="68" applyFont="1" applyFill="1" applyBorder="1" applyAlignment="1">
      <alignment horizontal="center" wrapText="1"/>
      <protection/>
    </xf>
    <xf numFmtId="0" fontId="8" fillId="34" borderId="0" xfId="68" applyFont="1" applyFill="1" applyAlignment="1">
      <alignment horizontal="center"/>
      <protection/>
    </xf>
    <xf numFmtId="0" fontId="7" fillId="37" borderId="0" xfId="68" applyFont="1" applyFill="1">
      <alignment/>
      <protection/>
    </xf>
    <xf numFmtId="0" fontId="4" fillId="37" borderId="0" xfId="68" applyFont="1" applyFill="1">
      <alignment/>
      <protection/>
    </xf>
    <xf numFmtId="0" fontId="5" fillId="34" borderId="0" xfId="68" applyFont="1" applyFill="1">
      <alignment/>
      <protection/>
    </xf>
    <xf numFmtId="0" fontId="2" fillId="34" borderId="0" xfId="68" applyFont="1" applyFill="1">
      <alignment/>
      <protection/>
    </xf>
    <xf numFmtId="0" fontId="7" fillId="34" borderId="11" xfId="68" applyFont="1" applyFill="1" applyBorder="1">
      <alignment/>
      <protection/>
    </xf>
    <xf numFmtId="173" fontId="4" fillId="34" borderId="0" xfId="77" applyNumberFormat="1" applyFont="1" applyFill="1" applyAlignment="1">
      <alignment/>
    </xf>
    <xf numFmtId="173" fontId="7" fillId="34" borderId="10" xfId="68" applyNumberFormat="1" applyFont="1" applyFill="1" applyBorder="1">
      <alignment/>
      <protection/>
    </xf>
    <xf numFmtId="0" fontId="76" fillId="38" borderId="11" xfId="0" applyFont="1" applyFill="1" applyBorder="1" applyAlignment="1">
      <alignment horizontal="center"/>
    </xf>
    <xf numFmtId="0" fontId="76" fillId="38" borderId="11" xfId="68" applyFont="1" applyFill="1" applyBorder="1" applyAlignment="1">
      <alignment horizontal="center" vertical="center"/>
      <protection/>
    </xf>
    <xf numFmtId="0" fontId="76" fillId="38" borderId="11" xfId="68" applyFont="1" applyFill="1" applyBorder="1" applyAlignment="1">
      <alignment horizontal="center" vertical="center" wrapText="1"/>
      <protection/>
    </xf>
    <xf numFmtId="0" fontId="4" fillId="38" borderId="0" xfId="68" applyFont="1" applyFill="1">
      <alignment/>
      <protection/>
    </xf>
    <xf numFmtId="0" fontId="8" fillId="34" borderId="14" xfId="68" applyFont="1" applyFill="1" applyBorder="1" applyAlignment="1">
      <alignment horizontal="center"/>
      <protection/>
    </xf>
    <xf numFmtId="0" fontId="74" fillId="36" borderId="15" xfId="68" applyFont="1" applyFill="1" applyBorder="1" applyAlignment="1">
      <alignment horizontal="center"/>
      <protection/>
    </xf>
    <xf numFmtId="0" fontId="75" fillId="34" borderId="0" xfId="68" applyFont="1" applyFill="1">
      <alignment/>
      <protection/>
    </xf>
    <xf numFmtId="172" fontId="12" fillId="34" borderId="0" xfId="0" applyNumberFormat="1" applyFont="1" applyFill="1" applyBorder="1" applyAlignment="1" applyProtection="1">
      <alignment vertical="center"/>
      <protection locked="0"/>
    </xf>
    <xf numFmtId="172" fontId="74" fillId="36" borderId="0" xfId="0" applyNumberFormat="1" applyFont="1" applyFill="1" applyBorder="1" applyAlignment="1" applyProtection="1">
      <alignment vertical="center"/>
      <protection locked="0"/>
    </xf>
    <xf numFmtId="174" fontId="4" fillId="34" borderId="0" xfId="52" applyNumberFormat="1" applyFont="1" applyFill="1" applyAlignment="1">
      <alignment/>
    </xf>
    <xf numFmtId="174" fontId="7" fillId="34" borderId="10" xfId="52" applyNumberFormat="1" applyFont="1" applyFill="1" applyBorder="1" applyAlignment="1">
      <alignment/>
    </xf>
    <xf numFmtId="0" fontId="9" fillId="34" borderId="0" xfId="68" applyFont="1" applyFill="1" applyBorder="1">
      <alignment/>
      <protection/>
    </xf>
    <xf numFmtId="176" fontId="9" fillId="34" borderId="0" xfId="52" applyNumberFormat="1" applyFont="1" applyFill="1" applyAlignment="1">
      <alignment/>
    </xf>
    <xf numFmtId="176" fontId="75" fillId="36" borderId="0" xfId="52" applyNumberFormat="1" applyFont="1" applyFill="1" applyAlignment="1">
      <alignment/>
    </xf>
    <xf numFmtId="176" fontId="77" fillId="36" borderId="0" xfId="52" applyNumberFormat="1" applyFont="1" applyFill="1" applyAlignment="1">
      <alignment/>
    </xf>
    <xf numFmtId="177" fontId="9" fillId="34" borderId="0" xfId="52" applyNumberFormat="1" applyFont="1" applyFill="1" applyAlignment="1">
      <alignment/>
    </xf>
    <xf numFmtId="177" fontId="9" fillId="34" borderId="0" xfId="68" applyNumberFormat="1" applyFont="1" applyFill="1">
      <alignment/>
      <protection/>
    </xf>
    <xf numFmtId="177" fontId="74" fillId="36" borderId="0" xfId="52" applyNumberFormat="1" applyFont="1" applyFill="1" applyAlignment="1">
      <alignment/>
    </xf>
    <xf numFmtId="177" fontId="10" fillId="35" borderId="0" xfId="68" applyNumberFormat="1" applyFont="1" applyFill="1">
      <alignment/>
      <protection/>
    </xf>
    <xf numFmtId="177" fontId="10" fillId="35" borderId="0" xfId="52" applyNumberFormat="1" applyFont="1" applyFill="1" applyAlignment="1">
      <alignment/>
    </xf>
    <xf numFmtId="176" fontId="9" fillId="34" borderId="0" xfId="68" applyNumberFormat="1" applyFont="1" applyFill="1">
      <alignment/>
      <protection/>
    </xf>
    <xf numFmtId="177" fontId="10" fillId="34" borderId="0" xfId="52" applyNumberFormat="1" applyFont="1" applyFill="1" applyAlignment="1">
      <alignment/>
    </xf>
    <xf numFmtId="0" fontId="14" fillId="0" borderId="0" xfId="66" applyFont="1">
      <alignment/>
      <protection/>
    </xf>
    <xf numFmtId="38" fontId="14" fillId="0" borderId="0" xfId="66" applyNumberFormat="1" applyFont="1">
      <alignment/>
      <protection/>
    </xf>
    <xf numFmtId="178" fontId="14" fillId="0" borderId="0" xfId="66" applyNumberFormat="1" applyFont="1">
      <alignment/>
      <protection/>
    </xf>
    <xf numFmtId="0" fontId="13" fillId="0" borderId="0" xfId="66" applyFont="1">
      <alignment/>
      <protection/>
    </xf>
    <xf numFmtId="0" fontId="78" fillId="39" borderId="16" xfId="68" applyFont="1" applyFill="1" applyBorder="1" applyAlignment="1">
      <alignment horizontal="left" vertical="center"/>
      <protection/>
    </xf>
    <xf numFmtId="17" fontId="78" fillId="39" borderId="16" xfId="68" applyNumberFormat="1" applyFont="1" applyFill="1" applyBorder="1" applyAlignment="1">
      <alignment horizontal="center" vertical="center"/>
      <protection/>
    </xf>
    <xf numFmtId="0" fontId="78" fillId="39" borderId="16" xfId="68" applyFont="1" applyFill="1" applyBorder="1" applyAlignment="1">
      <alignment horizontal="center" vertical="center"/>
      <protection/>
    </xf>
    <xf numFmtId="179" fontId="13" fillId="0" borderId="0" xfId="78" applyNumberFormat="1" applyFont="1" applyBorder="1" applyAlignment="1">
      <alignment vertical="center"/>
    </xf>
    <xf numFmtId="0" fontId="2" fillId="0" borderId="0" xfId="66">
      <alignment/>
      <protection/>
    </xf>
    <xf numFmtId="0" fontId="15" fillId="0" borderId="0" xfId="66" applyFont="1" applyFill="1" applyBorder="1" applyAlignment="1">
      <alignment horizontal="left" vertical="center" indent="1"/>
      <protection/>
    </xf>
    <xf numFmtId="180" fontId="15" fillId="0" borderId="0" xfId="66" applyNumberFormat="1" applyFont="1" applyFill="1" applyBorder="1" applyAlignment="1">
      <alignment vertical="center"/>
      <protection/>
    </xf>
    <xf numFmtId="175" fontId="15" fillId="0" borderId="0" xfId="66" applyNumberFormat="1" applyFont="1" applyFill="1" applyBorder="1" applyAlignment="1">
      <alignment vertical="center"/>
      <protection/>
    </xf>
    <xf numFmtId="181" fontId="15" fillId="0" borderId="0" xfId="78" applyNumberFormat="1" applyFont="1" applyFill="1" applyBorder="1" applyAlignment="1">
      <alignment vertical="center"/>
    </xf>
    <xf numFmtId="0" fontId="15" fillId="40" borderId="17" xfId="71" applyFont="1" applyFill="1" applyBorder="1" applyAlignment="1">
      <alignment horizontal="left" vertical="center" indent="1"/>
      <protection/>
    </xf>
    <xf numFmtId="1" fontId="14" fillId="0" borderId="0" xfId="66" applyNumberFormat="1" applyFont="1">
      <alignment/>
      <protection/>
    </xf>
    <xf numFmtId="0" fontId="16" fillId="0" borderId="17" xfId="71" applyFont="1" applyFill="1" applyBorder="1" applyAlignment="1">
      <alignment horizontal="left" vertical="center" indent="2"/>
      <protection/>
    </xf>
    <xf numFmtId="180" fontId="14" fillId="0" borderId="0" xfId="66" applyNumberFormat="1" applyFont="1">
      <alignment/>
      <protection/>
    </xf>
    <xf numFmtId="0" fontId="16" fillId="0" borderId="17" xfId="71" applyFont="1" applyFill="1" applyBorder="1" applyAlignment="1">
      <alignment horizontal="left" vertical="center" wrapText="1" indent="2"/>
      <protection/>
    </xf>
    <xf numFmtId="0" fontId="16" fillId="0" borderId="17" xfId="66" applyFont="1" applyFill="1" applyBorder="1" applyAlignment="1">
      <alignment horizontal="left" vertical="center" wrapText="1" indent="2"/>
      <protection/>
    </xf>
    <xf numFmtId="0" fontId="15" fillId="0" borderId="17" xfId="71" applyFont="1" applyFill="1" applyBorder="1" applyAlignment="1">
      <alignment horizontal="left" vertical="center" wrapText="1" indent="2"/>
      <protection/>
    </xf>
    <xf numFmtId="0" fontId="16" fillId="0" borderId="0" xfId="66" applyFont="1" applyFill="1" applyBorder="1" applyAlignment="1">
      <alignment horizontal="left" vertical="center" indent="2"/>
      <protection/>
    </xf>
    <xf numFmtId="180" fontId="16" fillId="0" borderId="0" xfId="66" applyNumberFormat="1" applyFont="1" applyFill="1" applyBorder="1" applyAlignment="1">
      <alignment vertical="center"/>
      <protection/>
    </xf>
    <xf numFmtId="175" fontId="16" fillId="0" borderId="0" xfId="66" applyNumberFormat="1" applyFont="1" applyFill="1" applyBorder="1" applyAlignment="1">
      <alignment vertical="center"/>
      <protection/>
    </xf>
    <xf numFmtId="182" fontId="16" fillId="0" borderId="0" xfId="78" applyNumberFormat="1" applyFont="1" applyFill="1" applyBorder="1" applyAlignment="1">
      <alignment vertical="center"/>
    </xf>
    <xf numFmtId="0" fontId="14" fillId="0" borderId="0" xfId="66" applyFont="1" applyFill="1">
      <alignment/>
      <protection/>
    </xf>
    <xf numFmtId="0" fontId="78" fillId="39" borderId="16" xfId="71" applyFont="1" applyFill="1" applyBorder="1" applyAlignment="1">
      <alignment horizontal="left" vertical="center" indent="1"/>
      <protection/>
    </xf>
    <xf numFmtId="180" fontId="14" fillId="0" borderId="0" xfId="66" applyNumberFormat="1" applyFont="1" applyFill="1">
      <alignment/>
      <protection/>
    </xf>
    <xf numFmtId="0" fontId="13" fillId="0" borderId="0" xfId="66" applyFont="1" applyFill="1" applyBorder="1" applyAlignment="1">
      <alignment horizontal="left" vertical="center" wrapText="1" indent="2"/>
      <protection/>
    </xf>
    <xf numFmtId="180" fontId="13" fillId="0" borderId="0" xfId="66" applyNumberFormat="1" applyFont="1" applyFill="1" applyBorder="1" applyAlignment="1">
      <alignment vertical="center"/>
      <protection/>
    </xf>
    <xf numFmtId="175" fontId="13" fillId="0" borderId="0" xfId="66" applyNumberFormat="1" applyFont="1" applyFill="1" applyBorder="1" applyAlignment="1">
      <alignment vertical="center"/>
      <protection/>
    </xf>
    <xf numFmtId="182" fontId="13" fillId="0" borderId="0" xfId="78" applyNumberFormat="1" applyFont="1" applyFill="1" applyBorder="1" applyAlignment="1">
      <alignment vertical="center"/>
    </xf>
    <xf numFmtId="184" fontId="13" fillId="0" borderId="0" xfId="78" applyNumberFormat="1" applyFont="1" applyFill="1" applyBorder="1" applyAlignment="1">
      <alignment vertical="center"/>
    </xf>
    <xf numFmtId="185" fontId="13" fillId="0" borderId="0" xfId="78" applyNumberFormat="1" applyFont="1" applyFill="1" applyBorder="1" applyAlignment="1">
      <alignment vertical="center"/>
    </xf>
    <xf numFmtId="186" fontId="13" fillId="0" borderId="0" xfId="78" applyNumberFormat="1" applyFont="1" applyFill="1" applyBorder="1" applyAlignment="1">
      <alignment vertical="center"/>
    </xf>
    <xf numFmtId="187" fontId="13" fillId="0" borderId="0" xfId="78" applyNumberFormat="1" applyFont="1" applyFill="1" applyBorder="1" applyAlignment="1">
      <alignment vertical="center"/>
    </xf>
    <xf numFmtId="182" fontId="0" fillId="0" borderId="0" xfId="78" applyNumberFormat="1" applyFont="1" applyAlignment="1">
      <alignment/>
    </xf>
    <xf numFmtId="0" fontId="13" fillId="0" borderId="18" xfId="66" applyFont="1" applyBorder="1" applyAlignment="1">
      <alignment horizontal="left" vertical="center" indent="1"/>
      <protection/>
    </xf>
    <xf numFmtId="180" fontId="13" fillId="41" borderId="18" xfId="66" applyNumberFormat="1" applyFont="1" applyFill="1" applyBorder="1" applyAlignment="1">
      <alignment vertical="center"/>
      <protection/>
    </xf>
    <xf numFmtId="175" fontId="13" fillId="42" borderId="19" xfId="66" applyNumberFormat="1" applyFont="1" applyFill="1" applyBorder="1" applyAlignment="1">
      <alignment vertical="center"/>
      <protection/>
    </xf>
    <xf numFmtId="182" fontId="13" fillId="42" borderId="20" xfId="78" applyNumberFormat="1" applyFont="1" applyFill="1" applyBorder="1" applyAlignment="1">
      <alignment vertical="center"/>
    </xf>
    <xf numFmtId="175" fontId="14" fillId="0" borderId="0" xfId="66" applyNumberFormat="1" applyFont="1">
      <alignment/>
      <protection/>
    </xf>
    <xf numFmtId="0" fontId="17" fillId="43" borderId="0" xfId="66" applyFont="1" applyFill="1">
      <alignment/>
      <protection/>
    </xf>
    <xf numFmtId="189" fontId="14" fillId="0" borderId="0" xfId="61" applyNumberFormat="1" applyFont="1" applyAlignment="1">
      <alignment/>
    </xf>
    <xf numFmtId="10" fontId="14" fillId="0" borderId="0" xfId="78" applyNumberFormat="1" applyFont="1" applyAlignment="1">
      <alignment/>
    </xf>
    <xf numFmtId="17" fontId="8" fillId="34" borderId="0" xfId="68" applyNumberFormat="1" applyFont="1" applyFill="1" applyAlignment="1">
      <alignment horizontal="center"/>
      <protection/>
    </xf>
    <xf numFmtId="0" fontId="8" fillId="34" borderId="0" xfId="68" applyFont="1" applyFill="1" applyAlignment="1">
      <alignment horizontal="left"/>
      <protection/>
    </xf>
    <xf numFmtId="176" fontId="8" fillId="34" borderId="0" xfId="52" applyNumberFormat="1" applyFont="1" applyFill="1" applyAlignment="1">
      <alignment/>
    </xf>
    <xf numFmtId="0" fontId="20" fillId="34" borderId="0" xfId="68" applyFont="1" applyFill="1">
      <alignment/>
      <protection/>
    </xf>
    <xf numFmtId="174" fontId="4" fillId="34" borderId="0" xfId="68" applyNumberFormat="1" applyFont="1" applyFill="1">
      <alignment/>
      <protection/>
    </xf>
    <xf numFmtId="9" fontId="4" fillId="34" borderId="0" xfId="77" applyFont="1" applyFill="1" applyAlignment="1">
      <alignment/>
    </xf>
    <xf numFmtId="9" fontId="4" fillId="34" borderId="0" xfId="68" applyNumberFormat="1" applyFont="1" applyFill="1">
      <alignment/>
      <protection/>
    </xf>
    <xf numFmtId="0" fontId="2" fillId="34" borderId="11" xfId="68" applyFont="1" applyFill="1" applyBorder="1">
      <alignment/>
      <protection/>
    </xf>
    <xf numFmtId="0" fontId="4" fillId="34" borderId="11" xfId="68" applyFont="1" applyFill="1" applyBorder="1">
      <alignment/>
      <protection/>
    </xf>
    <xf numFmtId="174" fontId="4" fillId="34" borderId="11" xfId="68" applyNumberFormat="1" applyFont="1" applyFill="1" applyBorder="1">
      <alignment/>
      <protection/>
    </xf>
    <xf numFmtId="174" fontId="5" fillId="34" borderId="0" xfId="68" applyNumberFormat="1" applyFont="1" applyFill="1">
      <alignment/>
      <protection/>
    </xf>
    <xf numFmtId="174" fontId="5" fillId="34" borderId="0" xfId="52" applyNumberFormat="1" applyFont="1" applyFill="1" applyAlignment="1">
      <alignment/>
    </xf>
    <xf numFmtId="9" fontId="4" fillId="34" borderId="0" xfId="77" applyFont="1" applyFill="1" applyAlignment="1">
      <alignment horizontal="center"/>
    </xf>
    <xf numFmtId="9" fontId="4" fillId="34" borderId="0" xfId="68" applyNumberFormat="1" applyFont="1" applyFill="1" applyAlignment="1">
      <alignment horizontal="center"/>
      <protection/>
    </xf>
    <xf numFmtId="0" fontId="74" fillId="36" borderId="0" xfId="68" applyFont="1" applyFill="1" applyAlignment="1">
      <alignment horizontal="center" vertical="center"/>
      <protection/>
    </xf>
    <xf numFmtId="0" fontId="74" fillId="36" borderId="0" xfId="68" applyFont="1" applyFill="1" applyBorder="1" applyAlignment="1">
      <alignment horizontal="center" vertical="center" wrapText="1"/>
      <protection/>
    </xf>
    <xf numFmtId="0" fontId="2" fillId="34" borderId="0" xfId="73" applyFont="1" applyFill="1">
      <alignment/>
      <protection/>
    </xf>
    <xf numFmtId="0" fontId="2" fillId="34" borderId="0" xfId="73" applyFont="1" applyFill="1" applyAlignment="1">
      <alignment vertical="center"/>
      <protection/>
    </xf>
    <xf numFmtId="0" fontId="9" fillId="34" borderId="0" xfId="73" applyFont="1" applyFill="1">
      <alignment/>
      <protection/>
    </xf>
    <xf numFmtId="180" fontId="2" fillId="34" borderId="0" xfId="73" applyNumberFormat="1" applyFont="1" applyFill="1" applyBorder="1" applyAlignment="1">
      <alignment vertical="center"/>
      <protection/>
    </xf>
    <xf numFmtId="0" fontId="74" fillId="44" borderId="0" xfId="0" applyFont="1" applyFill="1" applyBorder="1" applyAlignment="1">
      <alignment horizontal="left" vertical="center" indent="1"/>
    </xf>
    <xf numFmtId="0" fontId="2" fillId="34" borderId="0" xfId="73" applyFont="1" applyFill="1" applyBorder="1" applyAlignment="1">
      <alignment vertical="center"/>
      <protection/>
    </xf>
    <xf numFmtId="193" fontId="2" fillId="34" borderId="0" xfId="73" applyNumberFormat="1" applyFont="1" applyFill="1" applyBorder="1" applyAlignment="1">
      <alignment vertical="center"/>
      <protection/>
    </xf>
    <xf numFmtId="0" fontId="9" fillId="45" borderId="0" xfId="0" applyFont="1" applyFill="1" applyBorder="1" applyAlignment="1">
      <alignment horizontal="left" vertical="center" indent="1"/>
    </xf>
    <xf numFmtId="0" fontId="14" fillId="0" borderId="0" xfId="66" applyFont="1" applyAlignment="1">
      <alignment horizontal="center"/>
      <protection/>
    </xf>
    <xf numFmtId="180" fontId="13" fillId="41" borderId="0" xfId="66" applyNumberFormat="1" applyFont="1" applyFill="1" applyBorder="1" applyAlignment="1">
      <alignment vertical="center"/>
      <protection/>
    </xf>
    <xf numFmtId="38" fontId="14" fillId="0" borderId="0" xfId="66" applyNumberFormat="1" applyFont="1" applyAlignment="1">
      <alignment horizontal="center" wrapText="1"/>
      <protection/>
    </xf>
    <xf numFmtId="38" fontId="17" fillId="0" borderId="0" xfId="66" applyNumberFormat="1" applyFont="1" applyAlignment="1">
      <alignment horizontal="center" wrapText="1"/>
      <protection/>
    </xf>
    <xf numFmtId="0" fontId="74" fillId="36" borderId="0" xfId="68" applyFont="1" applyFill="1" applyBorder="1" applyAlignment="1">
      <alignment horizontal="center"/>
      <protection/>
    </xf>
    <xf numFmtId="176" fontId="9" fillId="34" borderId="0" xfId="52" applyNumberFormat="1" applyFont="1" applyFill="1" applyBorder="1" applyAlignment="1">
      <alignment/>
    </xf>
    <xf numFmtId="182" fontId="16" fillId="36" borderId="0" xfId="78" applyNumberFormat="1" applyFont="1" applyFill="1" applyBorder="1" applyAlignment="1">
      <alignment vertical="center"/>
    </xf>
    <xf numFmtId="182" fontId="79" fillId="36" borderId="0" xfId="78" applyNumberFormat="1" applyFont="1" applyFill="1" applyBorder="1" applyAlignment="1">
      <alignment vertical="center"/>
    </xf>
    <xf numFmtId="174" fontId="9" fillId="34" borderId="0" xfId="52" applyNumberFormat="1" applyFont="1" applyFill="1" applyAlignment="1">
      <alignment/>
    </xf>
    <xf numFmtId="0" fontId="8" fillId="34" borderId="0" xfId="68" applyFont="1" applyFill="1" applyAlignment="1" quotePrefix="1">
      <alignment horizontal="center"/>
      <protection/>
    </xf>
    <xf numFmtId="173" fontId="9" fillId="34" borderId="0" xfId="77" applyNumberFormat="1" applyFont="1" applyFill="1" applyAlignment="1">
      <alignment/>
    </xf>
    <xf numFmtId="0" fontId="74" fillId="34" borderId="0" xfId="68" applyFont="1" applyFill="1" applyAlignment="1" quotePrefix="1">
      <alignment horizontal="center"/>
      <protection/>
    </xf>
    <xf numFmtId="0" fontId="74" fillId="36" borderId="0" xfId="68" applyFont="1" applyFill="1" applyAlignment="1">
      <alignment horizontal="left" vertical="center"/>
      <protection/>
    </xf>
    <xf numFmtId="0" fontId="74" fillId="36" borderId="0" xfId="68" applyFont="1" applyFill="1" applyBorder="1" applyAlignment="1">
      <alignment horizontal="left" vertical="center" wrapText="1"/>
      <protection/>
    </xf>
    <xf numFmtId="0" fontId="9" fillId="34" borderId="21" xfId="68" applyFont="1" applyFill="1" applyBorder="1">
      <alignment/>
      <protection/>
    </xf>
    <xf numFmtId="0" fontId="9" fillId="34" borderId="12" xfId="68" applyFont="1" applyFill="1" applyBorder="1">
      <alignment/>
      <protection/>
    </xf>
    <xf numFmtId="0" fontId="9" fillId="34" borderId="0" xfId="0" applyFont="1" applyFill="1" applyAlignment="1">
      <alignment/>
    </xf>
    <xf numFmtId="0" fontId="9" fillId="34" borderId="0" xfId="73" applyFont="1" applyFill="1" applyAlignment="1">
      <alignment vertical="center"/>
      <protection/>
    </xf>
    <xf numFmtId="0" fontId="9" fillId="45" borderId="0" xfId="0" applyFont="1" applyFill="1" applyBorder="1" applyAlignment="1">
      <alignment vertical="center"/>
    </xf>
    <xf numFmtId="0" fontId="9" fillId="45" borderId="0" xfId="0" applyFont="1" applyFill="1" applyBorder="1" applyAlignment="1">
      <alignment horizontal="center" vertical="center"/>
    </xf>
    <xf numFmtId="3" fontId="9" fillId="45" borderId="0" xfId="0" applyNumberFormat="1" applyFont="1" applyFill="1" applyBorder="1" applyAlignment="1">
      <alignment horizontal="right" vertical="center"/>
    </xf>
    <xf numFmtId="173" fontId="9" fillId="45" borderId="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0" fontId="9" fillId="34" borderId="0" xfId="77" applyNumberFormat="1" applyFont="1" applyFill="1" applyAlignment="1">
      <alignment vertical="center"/>
    </xf>
    <xf numFmtId="192" fontId="9" fillId="34" borderId="0" xfId="58" applyFont="1" applyFill="1" applyAlignment="1">
      <alignment vertical="center"/>
    </xf>
    <xf numFmtId="3" fontId="9" fillId="34" borderId="0" xfId="73" applyNumberFormat="1" applyFont="1" applyFill="1" applyAlignment="1">
      <alignment vertical="center"/>
      <protection/>
    </xf>
    <xf numFmtId="0" fontId="9" fillId="34" borderId="0" xfId="74" applyFont="1" applyFill="1" applyAlignment="1">
      <alignment vertical="center"/>
      <protection/>
    </xf>
    <xf numFmtId="3" fontId="9" fillId="34" borderId="0" xfId="73" applyNumberFormat="1" applyFont="1" applyFill="1">
      <alignment/>
      <protection/>
    </xf>
    <xf numFmtId="180" fontId="9" fillId="34" borderId="0" xfId="73" applyNumberFormat="1" applyFont="1" applyFill="1">
      <alignment/>
      <protection/>
    </xf>
    <xf numFmtId="0" fontId="8" fillId="34" borderId="0" xfId="73" applyFont="1" applyFill="1">
      <alignment/>
      <protection/>
    </xf>
    <xf numFmtId="0" fontId="8" fillId="34" borderId="0" xfId="73" applyFont="1" applyFill="1" applyAlignment="1">
      <alignment horizontal="center"/>
      <protection/>
    </xf>
    <xf numFmtId="0" fontId="9" fillId="34" borderId="0" xfId="73" applyFont="1" applyFill="1" applyBorder="1">
      <alignment/>
      <protection/>
    </xf>
    <xf numFmtId="190" fontId="9" fillId="34" borderId="0" xfId="0" applyNumberFormat="1" applyFont="1" applyFill="1" applyBorder="1" applyAlignment="1">
      <alignment vertical="center"/>
    </xf>
    <xf numFmtId="0" fontId="9" fillId="34" borderId="0" xfId="73" applyFont="1" applyFill="1" applyAlignment="1" quotePrefix="1">
      <alignment horizontal="left"/>
      <protection/>
    </xf>
    <xf numFmtId="10" fontId="9" fillId="34" borderId="0" xfId="77" applyNumberFormat="1" applyFont="1" applyFill="1" applyAlignment="1">
      <alignment/>
    </xf>
    <xf numFmtId="171" fontId="9" fillId="34" borderId="0" xfId="52" applyFont="1" applyFill="1" applyBorder="1" applyAlignment="1">
      <alignment vertical="center"/>
    </xf>
    <xf numFmtId="174" fontId="8" fillId="34" borderId="0" xfId="52" applyNumberFormat="1" applyFont="1" applyFill="1" applyAlignment="1">
      <alignment/>
    </xf>
    <xf numFmtId="185" fontId="9" fillId="34" borderId="0" xfId="77" applyNumberFormat="1" applyFont="1" applyFill="1" applyAlignment="1">
      <alignment/>
    </xf>
    <xf numFmtId="10" fontId="9" fillId="34" borderId="0" xfId="77" applyNumberFormat="1" applyFont="1" applyFill="1" applyBorder="1" applyAlignment="1">
      <alignment vertical="center"/>
    </xf>
    <xf numFmtId="174" fontId="9" fillId="34" borderId="0" xfId="73" applyNumberFormat="1" applyFont="1" applyFill="1">
      <alignment/>
      <protection/>
    </xf>
    <xf numFmtId="10" fontId="9" fillId="34" borderId="0" xfId="77" applyNumberFormat="1" applyFont="1" applyFill="1" applyBorder="1" applyAlignment="1">
      <alignment/>
    </xf>
    <xf numFmtId="0" fontId="9" fillId="34" borderId="0" xfId="68" applyFont="1" applyFill="1" applyBorder="1" applyAlignment="1">
      <alignment vertical="center"/>
      <protection/>
    </xf>
    <xf numFmtId="190" fontId="9" fillId="34" borderId="0" xfId="73" applyNumberFormat="1" applyFont="1" applyFill="1" applyBorder="1">
      <alignment/>
      <protection/>
    </xf>
    <xf numFmtId="0" fontId="74" fillId="44" borderId="0" xfId="68" applyFont="1" applyFill="1" applyBorder="1" applyAlignment="1">
      <alignment horizontal="center" vertical="center"/>
      <protection/>
    </xf>
    <xf numFmtId="174" fontId="74" fillId="44" borderId="0" xfId="52" applyNumberFormat="1" applyFont="1" applyFill="1" applyBorder="1" applyAlignment="1">
      <alignment horizontal="center" vertical="center"/>
    </xf>
    <xf numFmtId="17" fontId="74" fillId="39" borderId="0" xfId="68" applyNumberFormat="1" applyFont="1" applyFill="1" applyBorder="1" applyAlignment="1" quotePrefix="1">
      <alignment horizontal="center" vertical="center"/>
      <protection/>
    </xf>
    <xf numFmtId="180" fontId="9" fillId="34" borderId="0" xfId="73" applyNumberFormat="1" applyFont="1" applyFill="1" applyBorder="1">
      <alignment/>
      <protection/>
    </xf>
    <xf numFmtId="0" fontId="14" fillId="0" borderId="0" xfId="66" applyFont="1" applyAlignment="1">
      <alignment vertical="center"/>
      <protection/>
    </xf>
    <xf numFmtId="0" fontId="24" fillId="0" borderId="0" xfId="66" applyFont="1">
      <alignment/>
      <protection/>
    </xf>
    <xf numFmtId="175" fontId="14" fillId="0" borderId="0" xfId="0" applyNumberFormat="1" applyFont="1" applyAlignment="1">
      <alignment/>
    </xf>
    <xf numFmtId="0" fontId="25" fillId="0" borderId="0" xfId="73" applyFont="1">
      <alignment/>
      <protection/>
    </xf>
    <xf numFmtId="0" fontId="14" fillId="0" borderId="0" xfId="66" applyFont="1" applyAlignment="1">
      <alignment horizontal="left"/>
      <protection/>
    </xf>
    <xf numFmtId="0" fontId="23" fillId="0" borderId="0" xfId="66" applyFont="1" applyAlignment="1">
      <alignment horizontal="left"/>
      <protection/>
    </xf>
    <xf numFmtId="0" fontId="9" fillId="0" borderId="0" xfId="73" applyFont="1" applyFill="1" applyBorder="1">
      <alignment/>
      <protection/>
    </xf>
    <xf numFmtId="0" fontId="9" fillId="0" borderId="0" xfId="66" applyFont="1">
      <alignment/>
      <protection/>
    </xf>
    <xf numFmtId="0" fontId="8" fillId="0" borderId="22" xfId="66" applyFont="1" applyFill="1" applyBorder="1" applyAlignment="1">
      <alignment horizontal="left" vertical="center" indent="1"/>
      <protection/>
    </xf>
    <xf numFmtId="0" fontId="9" fillId="0" borderId="23" xfId="66" applyFont="1" applyFill="1" applyBorder="1" applyAlignment="1">
      <alignment horizontal="left" vertical="center" indent="3"/>
      <protection/>
    </xf>
    <xf numFmtId="0" fontId="9" fillId="0" borderId="23" xfId="66" applyFont="1" applyFill="1" applyBorder="1" applyAlignment="1">
      <alignment horizontal="left" vertical="center" indent="1"/>
      <protection/>
    </xf>
    <xf numFmtId="0" fontId="9" fillId="0" borderId="0" xfId="66" applyFont="1" applyFill="1" applyBorder="1" applyAlignment="1">
      <alignment horizontal="left" vertical="center" indent="1"/>
      <protection/>
    </xf>
    <xf numFmtId="175" fontId="9" fillId="0" borderId="0" xfId="66" applyNumberFormat="1" applyFont="1" applyFill="1" applyBorder="1" applyAlignment="1">
      <alignment vertical="center"/>
      <protection/>
    </xf>
    <xf numFmtId="0" fontId="9" fillId="0" borderId="22" xfId="66" applyFont="1" applyFill="1" applyBorder="1" applyAlignment="1">
      <alignment horizontal="left" vertical="center" indent="1"/>
      <protection/>
    </xf>
    <xf numFmtId="0" fontId="9" fillId="0" borderId="24" xfId="66" applyFont="1" applyFill="1" applyBorder="1" applyAlignment="1">
      <alignment horizontal="left" vertical="center" indent="3"/>
      <protection/>
    </xf>
    <xf numFmtId="0" fontId="9" fillId="0" borderId="22" xfId="66" applyFont="1" applyFill="1" applyBorder="1" applyAlignment="1">
      <alignment horizontal="left" vertical="center" wrapText="1" indent="1"/>
      <protection/>
    </xf>
    <xf numFmtId="0" fontId="9" fillId="0" borderId="24" xfId="66" applyFont="1" applyFill="1" applyBorder="1">
      <alignment/>
      <protection/>
    </xf>
    <xf numFmtId="0" fontId="8" fillId="12" borderId="24" xfId="66" applyFont="1" applyFill="1" applyBorder="1" applyAlignment="1">
      <alignment horizontal="left" vertical="center" indent="1"/>
      <protection/>
    </xf>
    <xf numFmtId="0" fontId="74" fillId="36" borderId="16" xfId="66" applyFont="1" applyFill="1" applyBorder="1" applyAlignment="1">
      <alignment horizontal="left" vertical="center" indent="1"/>
      <protection/>
    </xf>
    <xf numFmtId="17" fontId="78" fillId="46" borderId="16" xfId="68" applyNumberFormat="1" applyFont="1" applyFill="1" applyBorder="1" applyAlignment="1">
      <alignment horizontal="center" vertical="center"/>
      <protection/>
    </xf>
    <xf numFmtId="17" fontId="74" fillId="36" borderId="0" xfId="68" applyNumberFormat="1" applyFont="1" applyFill="1" applyBorder="1" applyAlignment="1">
      <alignment horizontal="center" vertical="center" wrapText="1"/>
      <protection/>
    </xf>
    <xf numFmtId="38" fontId="26" fillId="0" borderId="0" xfId="66" applyNumberFormat="1" applyFont="1" applyAlignment="1">
      <alignment horizontal="center" wrapText="1"/>
      <protection/>
    </xf>
    <xf numFmtId="17" fontId="74" fillId="39" borderId="0" xfId="68" applyNumberFormat="1" applyFont="1" applyFill="1" applyBorder="1" applyAlignment="1">
      <alignment horizontal="center" vertical="center"/>
      <protection/>
    </xf>
    <xf numFmtId="0" fontId="10" fillId="0" borderId="0" xfId="68" applyFont="1" applyFill="1">
      <alignment/>
      <protection/>
    </xf>
    <xf numFmtId="0" fontId="9" fillId="0" borderId="0" xfId="68" applyFont="1" applyFill="1">
      <alignment/>
      <protection/>
    </xf>
    <xf numFmtId="182" fontId="16" fillId="0" borderId="0" xfId="78" applyNumberFormat="1" applyFont="1" applyFill="1" applyBorder="1" applyAlignment="1">
      <alignment horizontal="right" vertical="center"/>
    </xf>
    <xf numFmtId="17" fontId="74" fillId="38" borderId="0" xfId="68" applyNumberFormat="1" applyFont="1" applyFill="1" applyAlignment="1" quotePrefix="1">
      <alignment horizontal="center"/>
      <protection/>
    </xf>
    <xf numFmtId="172" fontId="1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71" applyFont="1" applyFill="1" applyBorder="1" applyAlignment="1">
      <alignment vertical="center" wrapText="1"/>
      <protection/>
    </xf>
    <xf numFmtId="0" fontId="27" fillId="34" borderId="0" xfId="68" applyFont="1" applyFill="1">
      <alignment/>
      <protection/>
    </xf>
    <xf numFmtId="0" fontId="28" fillId="47" borderId="0" xfId="68" applyFont="1" applyFill="1" applyBorder="1">
      <alignment/>
      <protection/>
    </xf>
    <xf numFmtId="0" fontId="27" fillId="48" borderId="0" xfId="68" applyFont="1" applyFill="1" applyBorder="1">
      <alignment/>
      <protection/>
    </xf>
    <xf numFmtId="0" fontId="11" fillId="34" borderId="0" xfId="68" applyFont="1" applyFill="1">
      <alignment/>
      <protection/>
    </xf>
    <xf numFmtId="0" fontId="80" fillId="49" borderId="0" xfId="68" applyFont="1" applyFill="1" applyBorder="1">
      <alignment/>
      <protection/>
    </xf>
    <xf numFmtId="0" fontId="8" fillId="50" borderId="0" xfId="68" applyFont="1" applyFill="1" applyBorder="1">
      <alignment/>
      <protection/>
    </xf>
    <xf numFmtId="0" fontId="16" fillId="34" borderId="0" xfId="68" applyFont="1" applyFill="1">
      <alignment/>
      <protection/>
    </xf>
    <xf numFmtId="0" fontId="10" fillId="48" borderId="0" xfId="68" applyFont="1" applyFill="1" applyBorder="1">
      <alignment/>
      <protection/>
    </xf>
    <xf numFmtId="0" fontId="9" fillId="48" borderId="0" xfId="68" applyFont="1" applyFill="1" applyBorder="1">
      <alignment/>
      <protection/>
    </xf>
    <xf numFmtId="0" fontId="10" fillId="50" borderId="0" xfId="68" applyFont="1" applyFill="1" applyBorder="1">
      <alignment/>
      <protection/>
    </xf>
    <xf numFmtId="17" fontId="8" fillId="35" borderId="11" xfId="68" applyNumberFormat="1" applyFont="1" applyFill="1" applyBorder="1" applyAlignment="1">
      <alignment horizontal="center"/>
      <protection/>
    </xf>
    <xf numFmtId="182" fontId="27" fillId="0" borderId="0" xfId="78" applyNumberFormat="1" applyFont="1" applyFill="1" applyBorder="1" applyAlignment="1">
      <alignment horizontal="right" vertical="center"/>
    </xf>
    <xf numFmtId="182" fontId="81" fillId="36" borderId="0" xfId="78" applyNumberFormat="1" applyFont="1" applyFill="1" applyBorder="1" applyAlignment="1">
      <alignment vertical="center"/>
    </xf>
    <xf numFmtId="172" fontId="12" fillId="34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68" applyFont="1" applyFill="1" applyBorder="1">
      <alignment/>
      <protection/>
    </xf>
    <xf numFmtId="2" fontId="9" fillId="51" borderId="0" xfId="68" applyNumberFormat="1" applyFont="1" applyFill="1" applyBorder="1">
      <alignment/>
      <protection/>
    </xf>
    <xf numFmtId="182" fontId="16" fillId="51" borderId="0" xfId="78" applyNumberFormat="1" applyFont="1" applyFill="1" applyBorder="1" applyAlignment="1">
      <alignment horizontal="right" vertical="center"/>
    </xf>
    <xf numFmtId="174" fontId="9" fillId="51" borderId="13" xfId="52" applyNumberFormat="1" applyFont="1" applyFill="1" applyBorder="1" applyAlignment="1">
      <alignment/>
    </xf>
    <xf numFmtId="174" fontId="9" fillId="48" borderId="0" xfId="52" applyNumberFormat="1" applyFont="1" applyFill="1" applyBorder="1" applyAlignment="1">
      <alignment/>
    </xf>
    <xf numFmtId="182" fontId="16" fillId="51" borderId="25" xfId="78" applyNumberFormat="1" applyFont="1" applyFill="1" applyBorder="1" applyAlignment="1">
      <alignment horizontal="right" vertical="center"/>
    </xf>
    <xf numFmtId="2" fontId="9" fillId="52" borderId="0" xfId="68" applyNumberFormat="1" applyFont="1" applyFill="1" applyBorder="1">
      <alignment/>
      <protection/>
    </xf>
    <xf numFmtId="194" fontId="9" fillId="52" borderId="0" xfId="68" applyNumberFormat="1" applyFont="1" applyFill="1" applyBorder="1">
      <alignment/>
      <protection/>
    </xf>
    <xf numFmtId="182" fontId="16" fillId="52" borderId="0" xfId="78" applyNumberFormat="1" applyFont="1" applyFill="1" applyBorder="1" applyAlignment="1">
      <alignment horizontal="right" vertical="center"/>
    </xf>
    <xf numFmtId="173" fontId="9" fillId="52" borderId="0" xfId="77" applyNumberFormat="1" applyFont="1" applyFill="1" applyBorder="1" applyAlignment="1">
      <alignment/>
    </xf>
    <xf numFmtId="173" fontId="9" fillId="48" borderId="0" xfId="77" applyNumberFormat="1" applyFont="1" applyFill="1" applyBorder="1" applyAlignment="1">
      <alignment/>
    </xf>
    <xf numFmtId="179" fontId="9" fillId="52" borderId="0" xfId="77" applyNumberFormat="1" applyFont="1" applyFill="1" applyBorder="1" applyAlignment="1">
      <alignment/>
    </xf>
    <xf numFmtId="194" fontId="9" fillId="52" borderId="13" xfId="68" applyNumberFormat="1" applyFont="1" applyFill="1" applyBorder="1">
      <alignment/>
      <protection/>
    </xf>
    <xf numFmtId="171" fontId="9" fillId="48" borderId="0" xfId="68" applyNumberFormat="1" applyFont="1" applyFill="1" applyBorder="1">
      <alignment/>
      <protection/>
    </xf>
    <xf numFmtId="196" fontId="9" fillId="52" borderId="13" xfId="68" applyNumberFormat="1" applyFont="1" applyFill="1" applyBorder="1">
      <alignment/>
      <protection/>
    </xf>
    <xf numFmtId="182" fontId="16" fillId="52" borderId="25" xfId="78" applyNumberFormat="1" applyFont="1" applyFill="1" applyBorder="1" applyAlignment="1">
      <alignment horizontal="right" vertical="center"/>
    </xf>
    <xf numFmtId="173" fontId="9" fillId="53" borderId="0" xfId="68" applyNumberFormat="1" applyFont="1" applyFill="1" applyBorder="1">
      <alignment/>
      <protection/>
    </xf>
    <xf numFmtId="173" fontId="9" fillId="48" borderId="0" xfId="68" applyNumberFormat="1" applyFont="1" applyFill="1" applyBorder="1">
      <alignment/>
      <protection/>
    </xf>
    <xf numFmtId="182" fontId="9" fillId="53" borderId="0" xfId="68" applyNumberFormat="1" applyFont="1" applyFill="1" applyBorder="1">
      <alignment/>
      <protection/>
    </xf>
    <xf numFmtId="182" fontId="16" fillId="53" borderId="0" xfId="78" applyNumberFormat="1" applyFont="1" applyFill="1" applyBorder="1" applyAlignment="1">
      <alignment horizontal="right" vertical="center"/>
    </xf>
    <xf numFmtId="173" fontId="9" fillId="53" borderId="13" xfId="68" applyNumberFormat="1" applyFont="1" applyFill="1" applyBorder="1">
      <alignment/>
      <protection/>
    </xf>
    <xf numFmtId="182" fontId="16" fillId="53" borderId="25" xfId="78" applyNumberFormat="1" applyFont="1" applyFill="1" applyBorder="1" applyAlignment="1">
      <alignment horizontal="right" vertical="center"/>
    </xf>
    <xf numFmtId="0" fontId="9" fillId="51" borderId="0" xfId="68" applyFont="1" applyFill="1" applyBorder="1">
      <alignment/>
      <protection/>
    </xf>
    <xf numFmtId="0" fontId="9" fillId="52" borderId="0" xfId="68" applyFont="1" applyFill="1" applyBorder="1">
      <alignment/>
      <protection/>
    </xf>
    <xf numFmtId="171" fontId="9" fillId="52" borderId="13" xfId="68" applyNumberFormat="1" applyFont="1" applyFill="1" applyBorder="1">
      <alignment/>
      <protection/>
    </xf>
    <xf numFmtId="14" fontId="74" fillId="39" borderId="0" xfId="68" applyNumberFormat="1" applyFont="1" applyFill="1" applyBorder="1" applyAlignment="1">
      <alignment horizontal="center" vertical="center"/>
      <protection/>
    </xf>
    <xf numFmtId="14" fontId="74" fillId="39" borderId="21" xfId="68" applyNumberFormat="1" applyFont="1" applyFill="1" applyBorder="1" applyAlignment="1">
      <alignment horizontal="center" vertical="center"/>
      <protection/>
    </xf>
    <xf numFmtId="0" fontId="9" fillId="34" borderId="0" xfId="68" applyFont="1" applyFill="1" applyAlignment="1">
      <alignment horizontal="center"/>
      <protection/>
    </xf>
    <xf numFmtId="0" fontId="8" fillId="35" borderId="11" xfId="68" applyFont="1" applyFill="1" applyBorder="1" applyAlignment="1">
      <alignment horizontal="center"/>
      <protection/>
    </xf>
    <xf numFmtId="0" fontId="8" fillId="35" borderId="0" xfId="68" applyFont="1" applyFill="1" applyBorder="1" applyAlignment="1">
      <alignment horizontal="center"/>
      <protection/>
    </xf>
    <xf numFmtId="0" fontId="74" fillId="38" borderId="0" xfId="68" applyFont="1" applyFill="1" applyAlignment="1">
      <alignment horizontal="center"/>
      <protection/>
    </xf>
    <xf numFmtId="0" fontId="9" fillId="54" borderId="0" xfId="66" applyFont="1" applyFill="1" applyBorder="1" applyAlignment="1">
      <alignment vertical="center"/>
      <protection/>
    </xf>
    <xf numFmtId="17" fontId="80" fillId="54" borderId="0" xfId="66" applyNumberFormat="1" applyFont="1" applyFill="1" applyBorder="1" applyAlignment="1">
      <alignment horizontal="center" vertical="center"/>
      <protection/>
    </xf>
    <xf numFmtId="0" fontId="9" fillId="54" borderId="0" xfId="66" applyFont="1" applyFill="1" applyBorder="1">
      <alignment/>
      <protection/>
    </xf>
    <xf numFmtId="0" fontId="9" fillId="0" borderId="0" xfId="66" applyFont="1" applyFill="1" applyBorder="1">
      <alignment/>
      <protection/>
    </xf>
    <xf numFmtId="175" fontId="9" fillId="0" borderId="26" xfId="66" applyNumberFormat="1" applyFont="1" applyFill="1" applyBorder="1" applyAlignment="1">
      <alignment vertical="center"/>
      <protection/>
    </xf>
    <xf numFmtId="175" fontId="9" fillId="0" borderId="27" xfId="66" applyNumberFormat="1" applyFont="1" applyFill="1" applyBorder="1" applyAlignment="1">
      <alignment vertical="center"/>
      <protection/>
    </xf>
    <xf numFmtId="175" fontId="8" fillId="0" borderId="26" xfId="66" applyNumberFormat="1" applyFont="1" applyFill="1" applyBorder="1" applyAlignment="1">
      <alignment vertical="center"/>
      <protection/>
    </xf>
    <xf numFmtId="9" fontId="9" fillId="0" borderId="28" xfId="79" applyFont="1" applyFill="1" applyBorder="1" applyAlignment="1">
      <alignment horizontal="right" vertical="center"/>
    </xf>
    <xf numFmtId="9" fontId="9" fillId="0" borderId="28" xfId="79" applyFont="1" applyFill="1" applyBorder="1" applyAlignment="1">
      <alignment vertical="center"/>
    </xf>
    <xf numFmtId="0" fontId="9" fillId="0" borderId="28" xfId="66" applyFont="1" applyFill="1" applyBorder="1">
      <alignment/>
      <protection/>
    </xf>
    <xf numFmtId="191" fontId="8" fillId="55" borderId="28" xfId="66" applyNumberFormat="1" applyFont="1" applyFill="1" applyBorder="1" applyAlignment="1">
      <alignment vertical="center"/>
      <protection/>
    </xf>
    <xf numFmtId="175" fontId="8" fillId="55" borderId="26" xfId="66" applyNumberFormat="1" applyFont="1" applyFill="1" applyBorder="1" applyAlignment="1">
      <alignment vertical="center"/>
      <protection/>
    </xf>
    <xf numFmtId="195" fontId="80" fillId="49" borderId="29" xfId="66" applyNumberFormat="1" applyFont="1" applyFill="1" applyBorder="1" applyAlignment="1">
      <alignment vertical="center"/>
      <protection/>
    </xf>
    <xf numFmtId="10" fontId="80" fillId="49" borderId="29" xfId="66" applyNumberFormat="1" applyFont="1" applyFill="1" applyBorder="1" applyAlignment="1">
      <alignment vertical="center"/>
      <protection/>
    </xf>
    <xf numFmtId="180" fontId="80" fillId="49" borderId="29" xfId="66" applyNumberFormat="1" applyFont="1" applyFill="1" applyBorder="1" applyAlignment="1">
      <alignment vertical="center"/>
      <protection/>
    </xf>
    <xf numFmtId="0" fontId="9" fillId="49" borderId="0" xfId="66" applyFont="1" applyFill="1" applyBorder="1">
      <alignment/>
      <protection/>
    </xf>
    <xf numFmtId="176" fontId="9" fillId="34" borderId="0" xfId="52" applyNumberFormat="1" applyFont="1" applyFill="1" applyAlignment="1">
      <alignment horizontal="right"/>
    </xf>
    <xf numFmtId="0" fontId="9" fillId="34" borderId="0" xfId="68" applyFont="1" applyFill="1" applyAlignment="1">
      <alignment horizontal="right"/>
      <protection/>
    </xf>
    <xf numFmtId="176" fontId="9" fillId="34" borderId="0" xfId="68" applyNumberFormat="1" applyFont="1" applyFill="1" applyAlignment="1">
      <alignment horizontal="right"/>
      <protection/>
    </xf>
    <xf numFmtId="176" fontId="8" fillId="0" borderId="0" xfId="68" applyNumberFormat="1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182" fontId="15" fillId="0" borderId="0" xfId="78" applyNumberFormat="1" applyFont="1" applyFill="1" applyBorder="1" applyAlignment="1">
      <alignment horizontal="right" vertical="center"/>
    </xf>
    <xf numFmtId="176" fontId="11" fillId="34" borderId="0" xfId="68" applyNumberFormat="1" applyFont="1" applyFill="1" applyAlignment="1">
      <alignment horizontal="right"/>
      <protection/>
    </xf>
    <xf numFmtId="0" fontId="74" fillId="39" borderId="0" xfId="68" applyFont="1" applyFill="1" applyBorder="1" applyAlignment="1" quotePrefix="1">
      <alignment horizontal="center" vertical="center"/>
      <protection/>
    </xf>
    <xf numFmtId="49" fontId="8" fillId="35" borderId="11" xfId="68" applyNumberFormat="1" applyFont="1" applyFill="1" applyBorder="1" applyAlignment="1">
      <alignment horizontal="center"/>
      <protection/>
    </xf>
    <xf numFmtId="3" fontId="9" fillId="56" borderId="0" xfId="0" applyNumberFormat="1" applyFont="1" applyFill="1" applyBorder="1" applyAlignment="1">
      <alignment horizontal="right" vertical="center"/>
    </xf>
    <xf numFmtId="173" fontId="9" fillId="56" borderId="0" xfId="0" applyNumberFormat="1" applyFont="1" applyFill="1" applyBorder="1" applyAlignment="1">
      <alignment horizontal="right" vertical="center"/>
    </xf>
    <xf numFmtId="174" fontId="80" fillId="57" borderId="0" xfId="52" applyNumberFormat="1" applyFont="1" applyFill="1" applyBorder="1" applyAlignment="1">
      <alignment horizontal="center" vertical="center"/>
    </xf>
    <xf numFmtId="0" fontId="80" fillId="57" borderId="0" xfId="68" applyFont="1" applyFill="1" applyBorder="1" applyAlignment="1">
      <alignment horizontal="center" vertical="center"/>
      <protection/>
    </xf>
    <xf numFmtId="180" fontId="9" fillId="56" borderId="0" xfId="0" applyNumberFormat="1" applyFont="1" applyFill="1" applyBorder="1" applyAlignment="1">
      <alignment vertical="center"/>
    </xf>
    <xf numFmtId="173" fontId="9" fillId="56" borderId="0" xfId="77" applyNumberFormat="1" applyFont="1" applyFill="1" applyBorder="1" applyAlignment="1">
      <alignment vertical="center"/>
    </xf>
    <xf numFmtId="180" fontId="80" fillId="57" borderId="0" xfId="0" applyNumberFormat="1" applyFont="1" applyFill="1" applyBorder="1" applyAlignment="1">
      <alignment vertical="center"/>
    </xf>
    <xf numFmtId="173" fontId="80" fillId="57" borderId="0" xfId="77" applyNumberFormat="1" applyFont="1" applyFill="1" applyBorder="1" applyAlignment="1">
      <alignment vertical="center"/>
    </xf>
    <xf numFmtId="176" fontId="8" fillId="50" borderId="0" xfId="52" applyNumberFormat="1" applyFont="1" applyFill="1" applyBorder="1" applyAlignment="1">
      <alignment/>
    </xf>
    <xf numFmtId="0" fontId="8" fillId="48" borderId="0" xfId="68" applyFont="1" applyFill="1" applyBorder="1">
      <alignment/>
      <protection/>
    </xf>
    <xf numFmtId="176" fontId="9" fillId="48" borderId="0" xfId="52" applyNumberFormat="1" applyFont="1" applyFill="1" applyBorder="1" applyAlignment="1">
      <alignment/>
    </xf>
    <xf numFmtId="182" fontId="15" fillId="50" borderId="0" xfId="78" applyNumberFormat="1" applyFont="1" applyFill="1" applyBorder="1" applyAlignment="1">
      <alignment vertical="center"/>
    </xf>
    <xf numFmtId="176" fontId="8" fillId="48" borderId="0" xfId="52" applyNumberFormat="1" applyFont="1" applyFill="1" applyBorder="1" applyAlignment="1">
      <alignment/>
    </xf>
    <xf numFmtId="176" fontId="80" fillId="49" borderId="0" xfId="52" applyNumberFormat="1" applyFont="1" applyFill="1" applyBorder="1" applyAlignment="1">
      <alignment/>
    </xf>
    <xf numFmtId="182" fontId="82" fillId="49" borderId="0" xfId="78" applyNumberFormat="1" applyFont="1" applyFill="1" applyBorder="1" applyAlignment="1">
      <alignment vertical="center"/>
    </xf>
    <xf numFmtId="17" fontId="8" fillId="48" borderId="0" xfId="68" applyNumberFormat="1" applyFont="1" applyFill="1" applyBorder="1" applyAlignment="1">
      <alignment horizontal="center"/>
      <protection/>
    </xf>
    <xf numFmtId="176" fontId="10" fillId="50" borderId="0" xfId="52" applyNumberFormat="1" applyFont="1" applyFill="1" applyBorder="1" applyAlignment="1">
      <alignment/>
    </xf>
    <xf numFmtId="182" fontId="22" fillId="50" borderId="0" xfId="78" applyNumberFormat="1" applyFont="1" applyFill="1" applyBorder="1" applyAlignment="1">
      <alignment vertical="center"/>
    </xf>
    <xf numFmtId="177" fontId="9" fillId="48" borderId="0" xfId="52" applyNumberFormat="1" applyFont="1" applyFill="1" applyBorder="1" applyAlignment="1">
      <alignment/>
    </xf>
    <xf numFmtId="177" fontId="10" fillId="50" borderId="0" xfId="68" applyNumberFormat="1" applyFont="1" applyFill="1" applyBorder="1">
      <alignment/>
      <protection/>
    </xf>
    <xf numFmtId="177" fontId="9" fillId="48" borderId="0" xfId="68" applyNumberFormat="1" applyFont="1" applyFill="1" applyBorder="1">
      <alignment/>
      <protection/>
    </xf>
    <xf numFmtId="177" fontId="10" fillId="50" borderId="0" xfId="52" applyNumberFormat="1" applyFont="1" applyFill="1" applyBorder="1" applyAlignment="1">
      <alignment/>
    </xf>
    <xf numFmtId="177" fontId="80" fillId="49" borderId="0" xfId="52" applyNumberFormat="1" applyFont="1" applyFill="1" applyBorder="1" applyAlignment="1">
      <alignment/>
    </xf>
    <xf numFmtId="176" fontId="8" fillId="50" borderId="0" xfId="68" applyNumberFormat="1" applyFont="1" applyFill="1" applyBorder="1">
      <alignment/>
      <protection/>
    </xf>
    <xf numFmtId="176" fontId="11" fillId="50" borderId="0" xfId="68" applyNumberFormat="1" applyFont="1" applyFill="1" applyBorder="1">
      <alignment/>
      <protection/>
    </xf>
    <xf numFmtId="182" fontId="16" fillId="50" borderId="0" xfId="78" applyNumberFormat="1" applyFont="1" applyFill="1" applyBorder="1" applyAlignment="1">
      <alignment vertical="center"/>
    </xf>
    <xf numFmtId="176" fontId="80" fillId="49" borderId="0" xfId="68" applyNumberFormat="1" applyFont="1" applyFill="1" applyBorder="1">
      <alignment/>
      <protection/>
    </xf>
    <xf numFmtId="176" fontId="9" fillId="48" borderId="0" xfId="68" applyNumberFormat="1" applyFont="1" applyFill="1" applyBorder="1">
      <alignment/>
      <protection/>
    </xf>
    <xf numFmtId="180" fontId="15" fillId="58" borderId="30" xfId="71" applyNumberFormat="1" applyFont="1" applyFill="1" applyBorder="1" applyAlignment="1">
      <alignment vertical="center"/>
      <protection/>
    </xf>
    <xf numFmtId="175" fontId="15" fillId="58" borderId="30" xfId="71" applyNumberFormat="1" applyFont="1" applyFill="1" applyBorder="1" applyAlignment="1">
      <alignment vertical="center"/>
      <protection/>
    </xf>
    <xf numFmtId="182" fontId="15" fillId="58" borderId="30" xfId="78" applyNumberFormat="1" applyFont="1" applyFill="1" applyBorder="1" applyAlignment="1">
      <alignment vertical="center"/>
    </xf>
    <xf numFmtId="180" fontId="16" fillId="0" borderId="30" xfId="71" applyNumberFormat="1" applyFont="1" applyFill="1" applyBorder="1" applyAlignment="1">
      <alignment vertical="center"/>
      <protection/>
    </xf>
    <xf numFmtId="175" fontId="16" fillId="0" borderId="30" xfId="71" applyNumberFormat="1" applyFont="1" applyFill="1" applyBorder="1" applyAlignment="1">
      <alignment vertical="center"/>
      <protection/>
    </xf>
    <xf numFmtId="182" fontId="16" fillId="0" borderId="30" xfId="78" applyNumberFormat="1" applyFont="1" applyFill="1" applyBorder="1" applyAlignment="1">
      <alignment vertical="center"/>
    </xf>
    <xf numFmtId="180" fontId="16" fillId="48" borderId="30" xfId="71" applyNumberFormat="1" applyFont="1" applyFill="1" applyBorder="1" applyAlignment="1">
      <alignment vertical="center"/>
      <protection/>
    </xf>
    <xf numFmtId="182" fontId="16" fillId="0" borderId="30" xfId="78" applyNumberFormat="1" applyFont="1" applyFill="1" applyBorder="1" applyAlignment="1">
      <alignment horizontal="right" vertical="center"/>
    </xf>
    <xf numFmtId="180" fontId="16" fillId="0" borderId="30" xfId="66" applyNumberFormat="1" applyFont="1" applyFill="1" applyBorder="1" applyAlignment="1">
      <alignment vertical="center"/>
      <protection/>
    </xf>
    <xf numFmtId="175" fontId="16" fillId="0" borderId="30" xfId="66" applyNumberFormat="1" applyFont="1" applyFill="1" applyBorder="1" applyAlignment="1">
      <alignment vertical="center"/>
      <protection/>
    </xf>
    <xf numFmtId="180" fontId="15" fillId="48" borderId="30" xfId="71" applyNumberFormat="1" applyFont="1" applyFill="1" applyBorder="1" applyAlignment="1">
      <alignment vertical="center"/>
      <protection/>
    </xf>
    <xf numFmtId="175" fontId="15" fillId="0" borderId="30" xfId="71" applyNumberFormat="1" applyFont="1" applyFill="1" applyBorder="1" applyAlignment="1">
      <alignment vertical="center"/>
      <protection/>
    </xf>
    <xf numFmtId="182" fontId="15" fillId="0" borderId="30" xfId="78" applyNumberFormat="1" applyFont="1" applyFill="1" applyBorder="1" applyAlignment="1">
      <alignment vertical="center"/>
    </xf>
    <xf numFmtId="183" fontId="82" fillId="59" borderId="29" xfId="60" applyNumberFormat="1" applyFont="1" applyFill="1" applyBorder="1" applyAlignment="1">
      <alignment vertical="center"/>
    </xf>
    <xf numFmtId="182" fontId="82" fillId="59" borderId="15" xfId="78" applyNumberFormat="1" applyFont="1" applyFill="1" applyBorder="1" applyAlignment="1">
      <alignment vertical="center"/>
    </xf>
    <xf numFmtId="182" fontId="16" fillId="0" borderId="30" xfId="78" applyNumberFormat="1" applyFont="1" applyFill="1" applyBorder="1" applyAlignment="1">
      <alignment horizontal="center" vertical="center"/>
    </xf>
    <xf numFmtId="176" fontId="74" fillId="36" borderId="0" xfId="68" applyNumberFormat="1" applyFont="1" applyFill="1">
      <alignment/>
      <protection/>
    </xf>
    <xf numFmtId="182" fontId="78" fillId="36" borderId="0" xfId="78" applyNumberFormat="1" applyFont="1" applyFill="1" applyBorder="1" applyAlignment="1">
      <alignment vertical="center"/>
    </xf>
    <xf numFmtId="0" fontId="74" fillId="39" borderId="0" xfId="68" applyFont="1" applyFill="1" applyBorder="1" applyAlignment="1">
      <alignment horizontal="center" vertical="center"/>
      <protection/>
    </xf>
    <xf numFmtId="182" fontId="15" fillId="50" borderId="0" xfId="78" applyNumberFormat="1" applyFont="1" applyFill="1" applyBorder="1" applyAlignment="1">
      <alignment horizontal="right" vertical="center"/>
    </xf>
    <xf numFmtId="172" fontId="29" fillId="34" borderId="0" xfId="0" applyNumberFormat="1" applyFont="1" applyFill="1" applyBorder="1" applyAlignment="1" applyProtection="1">
      <alignment vertical="center"/>
      <protection locked="0"/>
    </xf>
    <xf numFmtId="182" fontId="28" fillId="0" borderId="0" xfId="7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74" fillId="34" borderId="0" xfId="68" applyFont="1" applyFill="1" applyBorder="1" applyAlignment="1">
      <alignment horizontal="center"/>
      <protection/>
    </xf>
    <xf numFmtId="197" fontId="74" fillId="34" borderId="0" xfId="77" applyNumberFormat="1" applyFont="1" applyFill="1" applyBorder="1" applyAlignment="1">
      <alignment horizontal="center" vertical="center"/>
    </xf>
    <xf numFmtId="0" fontId="9" fillId="0" borderId="31" xfId="74" applyFont="1" applyFill="1" applyBorder="1" applyAlignment="1">
      <alignment horizontal="left" indent="1"/>
      <protection/>
    </xf>
    <xf numFmtId="9" fontId="9" fillId="0" borderId="31" xfId="74" applyNumberFormat="1" applyFont="1" applyFill="1" applyBorder="1" applyAlignment="1">
      <alignment horizontal="center"/>
      <protection/>
    </xf>
    <xf numFmtId="171" fontId="12" fillId="0" borderId="0" xfId="52" applyFont="1" applyFill="1" applyBorder="1" applyAlignment="1" applyProtection="1">
      <alignment vertical="center"/>
      <protection locked="0"/>
    </xf>
    <xf numFmtId="171" fontId="12" fillId="34" borderId="0" xfId="52" applyFont="1" applyFill="1" applyBorder="1" applyAlignment="1" applyProtection="1">
      <alignment vertical="center"/>
      <protection locked="0"/>
    </xf>
    <xf numFmtId="171" fontId="9" fillId="34" borderId="0" xfId="52" applyFont="1" applyFill="1" applyAlignment="1">
      <alignment/>
    </xf>
    <xf numFmtId="0" fontId="74" fillId="39" borderId="0" xfId="68" applyFont="1" applyFill="1" applyBorder="1" applyAlignment="1">
      <alignment horizontal="center" vertical="center" wrapText="1"/>
      <protection/>
    </xf>
    <xf numFmtId="0" fontId="74" fillId="39" borderId="0" xfId="68" applyFont="1" applyFill="1" applyBorder="1" applyAlignment="1">
      <alignment horizontal="center" vertical="center"/>
      <protection/>
    </xf>
    <xf numFmtId="0" fontId="74" fillId="39" borderId="21" xfId="68" applyFont="1" applyFill="1" applyBorder="1" applyAlignment="1">
      <alignment horizontal="center" vertical="center"/>
      <protection/>
    </xf>
    <xf numFmtId="14" fontId="74" fillId="39" borderId="0" xfId="68" applyNumberFormat="1" applyFont="1" applyFill="1" applyBorder="1" applyAlignment="1">
      <alignment horizontal="center" vertical="center"/>
      <protection/>
    </xf>
    <xf numFmtId="14" fontId="74" fillId="39" borderId="21" xfId="68" applyNumberFormat="1" applyFont="1" applyFill="1" applyBorder="1" applyAlignment="1">
      <alignment horizontal="center" vertical="center"/>
      <protection/>
    </xf>
    <xf numFmtId="0" fontId="8" fillId="35" borderId="0" xfId="68" applyFont="1" applyFill="1" applyAlignment="1">
      <alignment horizontal="center"/>
      <protection/>
    </xf>
    <xf numFmtId="17" fontId="80" fillId="54" borderId="0" xfId="66" applyNumberFormat="1" applyFont="1" applyFill="1" applyBorder="1" applyAlignment="1">
      <alignment horizontal="center" vertical="center"/>
      <protection/>
    </xf>
    <xf numFmtId="17" fontId="80" fillId="54" borderId="0" xfId="66" applyNumberFormat="1" applyFont="1" applyFill="1" applyBorder="1" applyAlignment="1">
      <alignment horizontal="center" vertical="center" wrapText="1"/>
      <protection/>
    </xf>
    <xf numFmtId="17" fontId="74" fillId="60" borderId="0" xfId="66" applyNumberFormat="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left" vertical="center" wrapText="1"/>
      <protection/>
    </xf>
    <xf numFmtId="0" fontId="76" fillId="38" borderId="15" xfId="0" applyFont="1" applyFill="1" applyBorder="1" applyAlignment="1">
      <alignment horizontal="center"/>
    </xf>
    <xf numFmtId="0" fontId="9" fillId="34" borderId="0" xfId="68" applyFont="1" applyFill="1" applyAlignment="1">
      <alignment horizontal="center"/>
      <protection/>
    </xf>
    <xf numFmtId="0" fontId="74" fillId="36" borderId="21" xfId="68" applyFont="1" applyFill="1" applyBorder="1" applyAlignment="1">
      <alignment horizontal="center" wrapText="1"/>
      <protection/>
    </xf>
    <xf numFmtId="0" fontId="74" fillId="36" borderId="12" xfId="68" applyFont="1" applyFill="1" applyBorder="1" applyAlignment="1">
      <alignment horizontal="center"/>
      <protection/>
    </xf>
    <xf numFmtId="0" fontId="74" fillId="36" borderId="0" xfId="68" applyFont="1" applyFill="1" applyBorder="1" applyAlignment="1">
      <alignment horizontal="center" wrapText="1"/>
      <protection/>
    </xf>
    <xf numFmtId="0" fontId="8" fillId="35" borderId="0" xfId="68" applyFont="1" applyFill="1" applyAlignment="1">
      <alignment horizontal="center" vertical="center"/>
      <protection/>
    </xf>
    <xf numFmtId="0" fontId="8" fillId="35" borderId="11" xfId="68" applyFont="1" applyFill="1" applyBorder="1" applyAlignment="1">
      <alignment horizontal="center"/>
      <protection/>
    </xf>
    <xf numFmtId="0" fontId="8" fillId="35" borderId="0" xfId="68" applyFont="1" applyFill="1" applyBorder="1" applyAlignment="1">
      <alignment horizontal="center"/>
      <protection/>
    </xf>
    <xf numFmtId="0" fontId="74" fillId="38" borderId="0" xfId="68" applyFont="1" applyFill="1" applyAlignment="1">
      <alignment horizontal="center"/>
      <protection/>
    </xf>
    <xf numFmtId="0" fontId="74" fillId="36" borderId="21" xfId="68" applyFont="1" applyFill="1" applyBorder="1" applyAlignment="1">
      <alignment horizontal="center" vertical="center" wrapText="1"/>
      <protection/>
    </xf>
    <xf numFmtId="0" fontId="74" fillId="36" borderId="0" xfId="68" applyFont="1" applyFill="1" applyBorder="1" applyAlignment="1">
      <alignment horizontal="left" vertical="center"/>
      <protection/>
    </xf>
    <xf numFmtId="49" fontId="74" fillId="36" borderId="0" xfId="68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[0] 2" xfId="38"/>
    <cellStyle name="Comma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Comma" xfId="52"/>
    <cellStyle name="Comma [0]" xfId="53"/>
    <cellStyle name="Millares [0] 10" xfId="54"/>
    <cellStyle name="Millares [0] 2" xfId="55"/>
    <cellStyle name="Millares [0] 2 19" xfId="56"/>
    <cellStyle name="Millares [0] 3" xfId="57"/>
    <cellStyle name="Millares [0]_razind092003" xfId="58"/>
    <cellStyle name="Millares 14" xfId="59"/>
    <cellStyle name="Millares 2" xfId="60"/>
    <cellStyle name="Millares_razind092003" xfId="61"/>
    <cellStyle name="Currency" xfId="62"/>
    <cellStyle name="Currency [0]" xfId="63"/>
    <cellStyle name="Neutral" xfId="64"/>
    <cellStyle name="No-definido" xfId="65"/>
    <cellStyle name="Normal 10" xfId="66"/>
    <cellStyle name="Normal 17 2" xfId="67"/>
    <cellStyle name="Normal 2" xfId="68"/>
    <cellStyle name="Normal 2 2" xfId="69"/>
    <cellStyle name="Normal 2 2 2" xfId="70"/>
    <cellStyle name="Normal 3" xfId="71"/>
    <cellStyle name="Normal 4" xfId="72"/>
    <cellStyle name="Normal_graficos" xfId="73"/>
    <cellStyle name="Normal_operacional" xfId="74"/>
    <cellStyle name="Notas" xfId="75"/>
    <cellStyle name="Percent 2" xfId="76"/>
    <cellStyle name="Percent" xfId="77"/>
    <cellStyle name="Porcentual 2" xfId="78"/>
    <cellStyle name="Porcentual 2 10" xfId="79"/>
    <cellStyle name="Porcentual 3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33.xml" /><Relationship Id="rId51" Type="http://schemas.openxmlformats.org/officeDocument/2006/relationships/externalLink" Target="externalLinks/externalLink34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523875</xdr:colOff>
      <xdr:row>47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6103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44817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523875</xdr:colOff>
      <xdr:row>49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143500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Chilectra\Consolidaci&#243;n\Chile\09-2002\Consolidado%20Ch$%20Chilectra%202002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Informaci&#243;n\Grupo%20Enersis\Consolidado%20Flujo%20Enersis%2006_2003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Cierre%20Chileno\respaldo\disco%20d\Cierre%20Chileno\Consolidacion\02-2006\Grupo%20IMV\Consolidado%20IMV%2002_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Consolidaci&#243;n%20Chile-Espa&#241;a\Soportes%20Chile-Espa&#241;a%202007\7%20Julio\Consolidado%20Ch$%2007-2007%20Endesa%20IFR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Documents%20and%20Settings\cl154144056\Configuraci&#243;n%20local\Archivos%20temporales%20de%20Internet\OLKD\Modelo%20Informe%20Enersis%20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04fs01\Control_Filiales\CFA\Pif\Bilanci\Bilancio%2031-12-2006\Tassi\Test%20di%20efficacia%20derivati%20su%20tassi%2031%2012%2006%20ne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Documents%20and%20Settings\cl122501337\Escritorio\Informes%20Enersis\Informe%20Endesa%2012-2006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WINNT\perfiles\cl11872304k\Configuraci&#243;n%20local\Temp\ELIM%20ERES%20ES%20052005espa&#241;aEnde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Documents%20and%20Settings\cl12412770k\Configuraci&#243;n%20local\Archivos%20temporales%20de%20Internet\OLK3\diferencia%20de%20cambio%202004%20a%2020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142511746\Configuraci&#243;n%20local\Archivos%20temporales%20de%20Internet\Content.Outlook\9DA5XMX6\Antecedentes\Vinculo%20notas%20Enersis%2012-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WINNT\perfiles\CL105303602\Configuraci&#243;n%20local\Archivos%20temporales%20de%20Internet\OLKC8\notas98\RIOVINCU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Consolidaci&#243;n\Grupos%20Endesa%20Brasil\Cierre%20Chileno\Consolidado%20Gaap%20Chileno\12-2005\Consolidado%20Ch$%2012-2005%20Endesa%20Brasil%20meses%20v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Cierre%20Chileno\Consolidaci&#243;n\Grupos%20Endesa%20Brasil\Cierre%20Chileno\Consolidado%20Gaap%20Chileno\12-2005\Consolidado%20Ch$%2012-2005%20Endesa%20Brasil%20meses%20v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ng\informes\notas98\RIOVINCU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04fs01\Consolidacion\Endesa%20Chile\Cierre%20Chileno\Planillas%20Ch$%20consolidadas\12-2008\Flujo%20Grupo%20Endesa%2012-20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Cierre%20Chileno\respaldo\disco%20d\Cierre%20Chileno\Consolidacion\12-2005\Grupo%20Endesa\Consolidado%20Ch$%2012-2005%20Endesa%20V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ersis\gerfin\informe%20de%20deuda\consolidar\enersic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Documents%20and%20Settings\cl154144056\Configuraci&#243;n%20local\Archivos%20temporales%20de%20Internet\OLKD\Informe%20Enersis%2009-2008%20(2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notas98\RIOVINC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rnando\fgc\respaldo\respaldo\FGC\CONTABILIDAD$EMP.EXT\(5)Enersis%20Investment\1999\(5)CMRES9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winnt\perfiles\cl154144056\Mis%20documentos\Xime\Consolidaci&#243;n\Synapsis\Consolidaci&#243;n%20Synapsis\Consolidaci&#243;n%20Synapsis%2006-2007\Consolidado%20%20Synapsis%20$%2006_20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Endesa\Consolidaci&#243;n%20Chile\08-2003\Consolidado%20Ch$%2007-2003%20Endes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04fs01\gerfin\Informe%20de%20Deuda\Consolidar\Edelnor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ilectra\Consolidaci&#243;n\Chile\09-2002\Consolidado%20Ch$%20Chilectra%202002_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Respaldo%20disco%20D\Endesa\Consolidaci&#243;n%20Chile\12-2008\Consolidado%20Ch$%2012-2008%20Ende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4143\Consolidaci&#243;n\respaldo\disco%20d\Nuevo%20Paquete%20SVS\Planilla\Consolidado%20IFRS%20Chile%20Grupo%20Enersis%2003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a&#241;o%202007\Endesa%20Brasil\Cierre%20Chileno\Consolidado%20Gaap%20Chileno\2007\12-2007\Consolidado%20Ch$%2012-2007%20Endesa%20Brasil_IFRS%20DEF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Contabilidad\Demostrativos\Eds%202006\12%20Diciembre%202006\VPP%20Endesa%2012-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WINNT\perfiles\cl154144056\Configuraci&#243;n%20local\Archivos%20temporales%20de%20Internet\OLK51\Flujo%20Grupo%20Endesa%20Brasil%2012-2006%20v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28731\Consolidaci&#243;n\Grupo%20Enersis\Cierre%20Chileno\Notas\2009\Nuevo%20formato\Antecedentes\Vinculo%20notas%20Enersis%2012-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lenef014765\disco%20d\WINNT\perfiles\cl11872304k\Configuraci&#243;n%20local\Archivos%20temporales%20de%20Internet\OLK4\Consolidado%20Ch$%2005-2005%20End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Plan2"/>
      <sheetName val="Codice COD"/>
      <sheetName val="Returns"/>
      <sheetName val="Estado de Resultado"/>
      <sheetName val="Codice_COD"/>
      <sheetName val="Estado_de_Resultad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Bce Brasil"/>
      <sheetName val="FLUJO IFRS"/>
      <sheetName val="EFE año Ant"/>
      <sheetName val="CAT"/>
      <sheetName val="Summary Budget"/>
      <sheetName val="FCaja"/>
      <sheetName val="AGBAR-TRIM"/>
      <sheetName val="Análisis 2001"/>
      <sheetName val="Precios"/>
    </sheetNames>
    <sheetDataSet>
      <sheetData sheetId="28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0.0010857106341199102</v>
          </cell>
          <cell r="AS2">
            <v>0.0010857106341199102</v>
          </cell>
          <cell r="AT2">
            <v>0</v>
          </cell>
          <cell r="AU2">
            <v>10639.9642143751</v>
          </cell>
          <cell r="AV2">
            <v>10639.9642143751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0.04118</v>
          </cell>
          <cell r="BG2">
            <v>0.04115</v>
          </cell>
          <cell r="BH2">
            <v>0.041162410958904105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</v>
          </cell>
          <cell r="BP2">
            <v>19.132423312976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</v>
          </cell>
          <cell r="CC2">
            <v>6600000</v>
          </cell>
          <cell r="CD2">
            <v>773183.403232007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6200000.000000002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-4.2775762399125805E-08</v>
          </cell>
          <cell r="AS3">
            <v>-4.2775762399125805E-08</v>
          </cell>
          <cell r="AT3">
            <v>0</v>
          </cell>
          <cell r="AU3">
            <v>-0.8880248274058521</v>
          </cell>
          <cell r="AV3">
            <v>-0.8880248274058521</v>
          </cell>
          <cell r="AW3">
            <v>0</v>
          </cell>
          <cell r="AX3">
            <v>-0.0888024827405852</v>
          </cell>
          <cell r="AY3">
            <v>-0.0888024827405852</v>
          </cell>
          <cell r="AZ3">
            <v>0</v>
          </cell>
          <cell r="BA3">
            <v>0.692541841336503</v>
          </cell>
          <cell r="BB3">
            <v>0</v>
          </cell>
          <cell r="BC3">
            <v>6</v>
          </cell>
          <cell r="BF3">
            <v>0.04121</v>
          </cell>
          <cell r="BG3">
            <v>0.04121</v>
          </cell>
          <cell r="BH3">
            <v>0.04121</v>
          </cell>
          <cell r="BI3">
            <v>39815</v>
          </cell>
          <cell r="BJ3">
            <v>39815</v>
          </cell>
          <cell r="BK3">
            <v>0.000313593232901186</v>
          </cell>
          <cell r="BL3">
            <v>0</v>
          </cell>
          <cell r="BO3">
            <v>0.651019551502862</v>
          </cell>
          <cell r="BP3">
            <v>0.0651019551502862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</v>
          </cell>
          <cell r="CC3">
            <v>14372308</v>
          </cell>
          <cell r="CD3">
            <v>4507.058529971579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0.035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0.0101423135429035</v>
          </cell>
          <cell r="AS4">
            <v>0.0101423135429035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</v>
          </cell>
          <cell r="BB4">
            <v>0</v>
          </cell>
          <cell r="BC4">
            <v>6</v>
          </cell>
          <cell r="BF4">
            <v>0.04119</v>
          </cell>
          <cell r="BG4">
            <v>0.04129</v>
          </cell>
          <cell r="BH4">
            <v>0.0412316438356164</v>
          </cell>
          <cell r="BI4">
            <v>41276</v>
          </cell>
          <cell r="BJ4">
            <v>41641</v>
          </cell>
          <cell r="BK4">
            <v>0.442715555329953</v>
          </cell>
          <cell r="BL4">
            <v>0</v>
          </cell>
          <cell r="BO4">
            <v>1301.03814418657</v>
          </cell>
          <cell r="BP4">
            <v>650.519072093285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</v>
          </cell>
          <cell r="CC4">
            <v>42040944.9500001</v>
          </cell>
          <cell r="CD4">
            <v>18612180.2901353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45864077.47000012</v>
          </cell>
          <cell r="CJ4">
            <v>0.04</v>
          </cell>
          <cell r="CK4">
            <v>0.0245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0.0101423135429035</v>
          </cell>
          <cell r="AS5">
            <v>0.0101423135429035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</v>
          </cell>
          <cell r="BB5">
            <v>0</v>
          </cell>
          <cell r="BC5">
            <v>6</v>
          </cell>
          <cell r="BF5">
            <v>0.04119</v>
          </cell>
          <cell r="BG5">
            <v>0.04129</v>
          </cell>
          <cell r="BH5">
            <v>0.0412316438356164</v>
          </cell>
          <cell r="BI5">
            <v>41276</v>
          </cell>
          <cell r="BJ5">
            <v>41641</v>
          </cell>
          <cell r="BK5">
            <v>0.442715555329953</v>
          </cell>
          <cell r="BL5">
            <v>0</v>
          </cell>
          <cell r="BO5">
            <v>1301.03814418657</v>
          </cell>
          <cell r="BP5">
            <v>650.519072093285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</v>
          </cell>
          <cell r="CC5">
            <v>42040944.9500001</v>
          </cell>
          <cell r="CD5">
            <v>18612180.2901353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45864077.47000012</v>
          </cell>
          <cell r="CJ5">
            <v>0.04</v>
          </cell>
          <cell r="CK5">
            <v>0.0245</v>
          </cell>
        </row>
      </sheetData>
      <sheetData sheetId="29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</sheetNames>
    <sheetDataSet>
      <sheetData sheetId="29">
        <row r="8">
          <cell r="V8">
            <v>0</v>
          </cell>
          <cell r="X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</sheetNames>
    <sheetDataSet>
      <sheetData sheetId="5">
        <row r="15">
          <cell r="E15" t="str">
            <v>EEFF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empresa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</sheetNames>
    <sheetDataSet>
      <sheetData sheetId="1">
        <row r="10">
          <cell r="H10" t="str">
            <v>Tunel El Melón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</sheetNames>
    <sheetDataSet>
      <sheetData sheetId="3">
        <row r="4">
          <cell r="K4">
            <v>39051</v>
          </cell>
        </row>
        <row r="7">
          <cell r="K7">
            <v>527.69</v>
          </cell>
        </row>
        <row r="9">
          <cell r="K9">
            <v>1000000</v>
          </cell>
        </row>
        <row r="10">
          <cell r="K10">
            <v>18379.01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iquidez"/>
      <sheetName val="PTOS.BANCARIOS"/>
      <sheetName val="LEASING"/>
      <sheetName val="CP LOCAL"/>
      <sheetName val="LINEAS CDO."/>
      <sheetName val="CDOS.INTEREMPRESA"/>
      <sheetName val="PTOS.INTEREMPRESA"/>
      <sheetName val="RelacOvers"/>
      <sheetName val="RelacConos"/>
      <sheetName val="BONOS INTERNACIONALES"/>
      <sheetName val="Vencim.Tipología"/>
      <sheetName val="TIPOLOGIA"/>
      <sheetName val="ESTRUC.DEUDA USD"/>
      <sheetName val="EvoluciónDeuda"/>
      <sheetName val="RIESGO BANCARIO"/>
      <sheetName val="Riesgo contrapartida"/>
      <sheetName val="NEGOCIO FINANCIERO"/>
      <sheetName val="FORMATO"/>
      <sheetName val="BONOS LOCAL"/>
      <sheetName val="AMORT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calculos"/>
      <sheetName val="comentarios"/>
      <sheetName val="EXPLICACION"/>
      <sheetName val="CP INTERNACIONAL"/>
      <sheetName val="PTOS. OFICIALES"/>
      <sheetName val="FINANC.PROYECT."/>
      <sheetName val="OTROS"/>
      <sheetName val="OTRA FINANC.BANC."/>
      <sheetName val="OTRA FINANC.INTEREMPRESA"/>
      <sheetName val="ESTRUC.DEUDA M.LOCAL"/>
      <sheetName val="FINANC.PROVEED.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</sheetNames>
    <sheetDataSet>
      <sheetData sheetId="18">
        <row r="2">
          <cell r="T2">
            <v>2.856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</sheetNames>
    <sheetDataSet>
      <sheetData sheetId="1">
        <row r="4">
          <cell r="D4" t="str">
            <v>CHILECTRA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S27"/>
  <sheetViews>
    <sheetView tabSelected="1" zoomScalePageLayoutView="0" workbookViewId="0" topLeftCell="A1">
      <selection activeCell="D7" sqref="D7"/>
    </sheetView>
  </sheetViews>
  <sheetFormatPr defaultColWidth="4.00390625" defaultRowHeight="15"/>
  <cols>
    <col min="1" max="1" width="3.421875" style="129" customWidth="1"/>
    <col min="2" max="2" width="33.28125" style="129" customWidth="1"/>
    <col min="3" max="3" width="19.7109375" style="129" customWidth="1"/>
    <col min="4" max="5" width="12.00390625" style="129" customWidth="1"/>
    <col min="6" max="6" width="1.1484375" style="167" customWidth="1"/>
    <col min="7" max="8" width="12.00390625" style="129" customWidth="1"/>
    <col min="9" max="9" width="1.28515625" style="129" customWidth="1"/>
    <col min="10" max="10" width="1.1484375" style="129" customWidth="1"/>
    <col min="11" max="11" width="10.421875" style="129" customWidth="1"/>
    <col min="12" max="12" width="11.421875" style="129" bestFit="1" customWidth="1"/>
    <col min="13" max="13" width="11.8515625" style="129" customWidth="1"/>
    <col min="14" max="14" width="8.7109375" style="129" customWidth="1"/>
    <col min="15" max="15" width="11.8515625" style="129" bestFit="1" customWidth="1"/>
    <col min="16" max="16" width="4.00390625" style="129" customWidth="1"/>
    <col min="17" max="17" width="8.00390625" style="129" customWidth="1"/>
    <col min="18" max="18" width="4.00390625" style="129" customWidth="1"/>
    <col min="19" max="19" width="11.57421875" style="129" customWidth="1"/>
    <col min="20" max="16384" width="4.00390625" style="129" customWidth="1"/>
  </cols>
  <sheetData>
    <row r="3" spans="2:15" ht="12.75" customHeight="1">
      <c r="B3" s="341" t="s">
        <v>90</v>
      </c>
      <c r="C3" s="340" t="s">
        <v>91</v>
      </c>
      <c r="D3" s="341" t="s">
        <v>92</v>
      </c>
      <c r="E3" s="341"/>
      <c r="F3" s="328"/>
      <c r="G3" s="341" t="s">
        <v>93</v>
      </c>
      <c r="H3" s="341"/>
      <c r="I3" s="151"/>
      <c r="J3" s="151"/>
      <c r="K3" s="151"/>
      <c r="L3" s="151"/>
      <c r="N3" s="151"/>
      <c r="O3" s="151"/>
    </row>
    <row r="4" spans="2:15" ht="11.25">
      <c r="B4" s="341"/>
      <c r="C4" s="340"/>
      <c r="D4" s="342" t="s">
        <v>80</v>
      </c>
      <c r="E4" s="342"/>
      <c r="F4" s="328"/>
      <c r="G4" s="342" t="s">
        <v>1</v>
      </c>
      <c r="H4" s="342"/>
      <c r="I4" s="151"/>
      <c r="J4" s="151"/>
      <c r="K4" s="151"/>
      <c r="L4" s="151"/>
      <c r="N4" s="151"/>
      <c r="O4" s="151"/>
    </row>
    <row r="5" spans="2:15" ht="11.25">
      <c r="B5" s="341"/>
      <c r="C5" s="340"/>
      <c r="D5" s="181">
        <v>42979</v>
      </c>
      <c r="E5" s="205" t="s">
        <v>238</v>
      </c>
      <c r="F5" s="181"/>
      <c r="G5" s="181">
        <v>42979</v>
      </c>
      <c r="H5" s="205" t="s">
        <v>238</v>
      </c>
      <c r="I5" s="151"/>
      <c r="J5" s="151"/>
      <c r="K5" s="151"/>
      <c r="L5" s="151"/>
      <c r="N5" s="151"/>
      <c r="O5" s="151"/>
    </row>
    <row r="6" spans="2:16" s="152" customFormat="1" ht="17.25" customHeight="1">
      <c r="B6" s="153" t="s">
        <v>81</v>
      </c>
      <c r="C6" s="154" t="s">
        <v>83</v>
      </c>
      <c r="D6" s="155">
        <v>17361</v>
      </c>
      <c r="E6" s="155">
        <v>14031</v>
      </c>
      <c r="F6" s="155"/>
      <c r="G6" s="156">
        <v>0.34</v>
      </c>
      <c r="H6" s="156">
        <v>0.354</v>
      </c>
      <c r="I6" s="151"/>
      <c r="J6" s="157"/>
      <c r="K6" s="158"/>
      <c r="L6" s="159"/>
      <c r="N6" s="151"/>
      <c r="O6" s="151"/>
      <c r="P6" s="160"/>
    </row>
    <row r="7" spans="2:16" s="152" customFormat="1" ht="17.25" customHeight="1">
      <c r="B7" s="179" t="s">
        <v>79</v>
      </c>
      <c r="C7" s="179"/>
      <c r="D7" s="180">
        <v>17361</v>
      </c>
      <c r="E7" s="180">
        <v>14031</v>
      </c>
      <c r="F7" s="180"/>
      <c r="G7" s="179"/>
      <c r="H7" s="179"/>
      <c r="I7" s="151"/>
      <c r="J7" s="157"/>
      <c r="K7" s="158"/>
      <c r="L7" s="159"/>
      <c r="M7" s="161"/>
      <c r="N7" s="151"/>
      <c r="O7" s="151"/>
      <c r="P7" s="160"/>
    </row>
    <row r="8" spans="9:12" ht="6" customHeight="1">
      <c r="I8" s="151"/>
      <c r="J8" s="151"/>
      <c r="K8" s="151"/>
      <c r="L8" s="151"/>
    </row>
    <row r="9" spans="2:11" ht="14.25" customHeight="1">
      <c r="B9" s="162" t="s">
        <v>239</v>
      </c>
      <c r="K9" s="163"/>
    </row>
    <row r="10" ht="14.25" customHeight="1">
      <c r="B10" s="162"/>
    </row>
    <row r="11" spans="2:15" ht="14.25" customHeight="1">
      <c r="B11" s="162"/>
      <c r="D11" s="164"/>
      <c r="E11" s="164"/>
      <c r="F11" s="182"/>
      <c r="G11" s="164"/>
      <c r="H11" s="145"/>
      <c r="O11" s="165"/>
    </row>
    <row r="12" spans="2:15" ht="14.25" customHeight="1">
      <c r="B12" s="341" t="s">
        <v>90</v>
      </c>
      <c r="C12" s="340" t="s">
        <v>91</v>
      </c>
      <c r="D12" s="341" t="s">
        <v>92</v>
      </c>
      <c r="E12" s="341"/>
      <c r="F12" s="328"/>
      <c r="G12" s="341" t="s">
        <v>93</v>
      </c>
      <c r="H12" s="341"/>
      <c r="M12" s="165"/>
      <c r="O12" s="166"/>
    </row>
    <row r="13" spans="2:17" ht="15" customHeight="1">
      <c r="B13" s="341"/>
      <c r="C13" s="340"/>
      <c r="D13" s="342" t="s">
        <v>80</v>
      </c>
      <c r="E13" s="342"/>
      <c r="F13" s="328"/>
      <c r="G13" s="342" t="s">
        <v>1</v>
      </c>
      <c r="H13" s="342"/>
      <c r="O13" s="143"/>
      <c r="P13" s="143"/>
      <c r="Q13" s="143"/>
    </row>
    <row r="14" spans="2:17" ht="14.25" customHeight="1">
      <c r="B14" s="341"/>
      <c r="C14" s="340"/>
      <c r="D14" s="181">
        <v>42979</v>
      </c>
      <c r="E14" s="205" t="s">
        <v>238</v>
      </c>
      <c r="F14" s="181"/>
      <c r="G14" s="181">
        <v>42979</v>
      </c>
      <c r="H14" s="205" t="s">
        <v>238</v>
      </c>
      <c r="I14" s="151"/>
      <c r="J14" s="151"/>
      <c r="K14" s="151"/>
      <c r="L14" s="151"/>
      <c r="O14" s="143"/>
      <c r="P14" s="143"/>
      <c r="Q14" s="143"/>
    </row>
    <row r="15" spans="1:17" ht="23.25" customHeight="1">
      <c r="A15" s="169"/>
      <c r="B15" s="153" t="s">
        <v>81</v>
      </c>
      <c r="C15" s="154" t="s">
        <v>83</v>
      </c>
      <c r="D15" s="282">
        <v>17361</v>
      </c>
      <c r="E15" s="282">
        <v>17962</v>
      </c>
      <c r="F15" s="282"/>
      <c r="G15" s="283">
        <v>0.34</v>
      </c>
      <c r="H15" s="283">
        <v>0.354</v>
      </c>
      <c r="I15" s="151"/>
      <c r="J15" s="151"/>
      <c r="K15" s="151"/>
      <c r="L15" s="151"/>
      <c r="O15" s="143"/>
      <c r="P15" s="143"/>
      <c r="Q15" s="143"/>
    </row>
    <row r="16" spans="2:17" ht="11.25">
      <c r="B16" s="179" t="s">
        <v>79</v>
      </c>
      <c r="C16" s="179"/>
      <c r="D16" s="284">
        <v>17361</v>
      </c>
      <c r="E16" s="284">
        <v>17962</v>
      </c>
      <c r="F16" s="284"/>
      <c r="G16" s="285"/>
      <c r="H16" s="285"/>
      <c r="I16" s="151"/>
      <c r="J16" s="151"/>
      <c r="K16" s="151"/>
      <c r="L16" s="151"/>
      <c r="O16" s="143"/>
      <c r="P16" s="143"/>
      <c r="Q16" s="143"/>
    </row>
    <row r="17" spans="15:17" ht="11.25">
      <c r="O17" s="143"/>
      <c r="P17" s="143"/>
      <c r="Q17" s="143"/>
    </row>
    <row r="18" spans="2:17" ht="11.25">
      <c r="B18" s="162" t="s">
        <v>240</v>
      </c>
      <c r="O18" s="143"/>
      <c r="P18" s="143"/>
      <c r="Q18" s="143"/>
    </row>
    <row r="19" spans="2:17" ht="11.25">
      <c r="B19" s="162"/>
      <c r="O19" s="143"/>
      <c r="P19" s="143"/>
      <c r="Q19" s="143"/>
    </row>
    <row r="20" spans="3:17" ht="11.25">
      <c r="C20" s="167"/>
      <c r="D20" s="171"/>
      <c r="E20" s="171"/>
      <c r="F20" s="171"/>
      <c r="G20" s="170"/>
      <c r="H20" s="170"/>
      <c r="O20" s="143"/>
      <c r="P20" s="143"/>
      <c r="Q20" s="143"/>
    </row>
    <row r="21" spans="3:19" ht="11.25">
      <c r="C21" s="167"/>
      <c r="D21" s="171"/>
      <c r="E21" s="171"/>
      <c r="F21" s="171"/>
      <c r="G21" s="170"/>
      <c r="H21" s="170"/>
      <c r="O21" s="172"/>
      <c r="P21" s="143"/>
      <c r="Q21" s="143"/>
      <c r="S21" s="173"/>
    </row>
    <row r="22" spans="3:8" ht="11.25">
      <c r="C22" s="167"/>
      <c r="D22" s="171"/>
      <c r="E22" s="171"/>
      <c r="F22" s="171"/>
      <c r="G22" s="170"/>
      <c r="H22" s="170"/>
    </row>
    <row r="23" spans="3:17" ht="11.25">
      <c r="C23" s="167"/>
      <c r="D23" s="171"/>
      <c r="E23" s="171"/>
      <c r="F23" s="171"/>
      <c r="G23" s="174"/>
      <c r="H23" s="174"/>
      <c r="O23" s="175"/>
      <c r="Q23" s="175"/>
    </row>
    <row r="24" spans="3:8" ht="11.25">
      <c r="C24" s="167"/>
      <c r="D24" s="171"/>
      <c r="E24" s="171"/>
      <c r="F24" s="171"/>
      <c r="G24" s="174"/>
      <c r="H24" s="176"/>
    </row>
    <row r="25" spans="3:8" ht="11.25">
      <c r="C25" s="167"/>
      <c r="D25" s="167"/>
      <c r="E25" s="168"/>
      <c r="F25" s="168"/>
      <c r="G25" s="168"/>
      <c r="H25" s="167"/>
    </row>
    <row r="26" spans="3:17" ht="11.25">
      <c r="C26" s="167"/>
      <c r="D26" s="177"/>
      <c r="E26" s="178"/>
      <c r="F26" s="178"/>
      <c r="G26" s="167"/>
      <c r="H26" s="167"/>
      <c r="Q26" s="175"/>
    </row>
    <row r="27" spans="3:8" ht="11.25">
      <c r="C27" s="167"/>
      <c r="D27" s="167"/>
      <c r="E27" s="167"/>
      <c r="G27" s="167"/>
      <c r="H27" s="167"/>
    </row>
  </sheetData>
  <sheetProtection/>
  <mergeCells count="12">
    <mergeCell ref="B12:B14"/>
    <mergeCell ref="C12:C14"/>
    <mergeCell ref="D12:E12"/>
    <mergeCell ref="G12:H12"/>
    <mergeCell ref="D13:E13"/>
    <mergeCell ref="G13:H13"/>
    <mergeCell ref="C3:C5"/>
    <mergeCell ref="B3:B5"/>
    <mergeCell ref="D3:E3"/>
    <mergeCell ref="G3:H3"/>
    <mergeCell ref="D4:E4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3:P23"/>
  <sheetViews>
    <sheetView zoomScalePageLayoutView="0" workbookViewId="0" topLeftCell="A1">
      <selection activeCell="B3" sqref="B3:F19"/>
    </sheetView>
  </sheetViews>
  <sheetFormatPr defaultColWidth="9.140625" defaultRowHeight="15"/>
  <cols>
    <col min="1" max="1" width="9.140625" style="7" customWidth="1"/>
    <col min="2" max="2" width="46.57421875" style="7" bestFit="1" customWidth="1"/>
    <col min="3" max="3" width="1.57421875" style="7" customWidth="1"/>
    <col min="4" max="4" width="10.7109375" style="7" bestFit="1" customWidth="1"/>
    <col min="5" max="5" width="14.421875" style="7" customWidth="1"/>
    <col min="6" max="6" width="13.421875" style="7" customWidth="1"/>
    <col min="7" max="9" width="9.140625" style="7" customWidth="1"/>
    <col min="10" max="10" width="14.28125" style="7" customWidth="1"/>
    <col min="11" max="12" width="14.00390625" style="7" customWidth="1"/>
    <col min="13" max="13" width="2.140625" style="7" customWidth="1"/>
    <col min="14" max="14" width="13.8515625" style="7" customWidth="1"/>
    <col min="15" max="15" width="13.57421875" style="7" customWidth="1"/>
    <col min="16" max="16" width="13.28125" style="7" customWidth="1"/>
    <col min="17" max="16384" width="9.140625" style="7" customWidth="1"/>
  </cols>
  <sheetData>
    <row r="3" spans="2:6" ht="25.5" customHeight="1">
      <c r="B3" s="13"/>
      <c r="C3" s="13"/>
      <c r="D3" s="354" t="s">
        <v>50</v>
      </c>
      <c r="E3" s="354"/>
      <c r="F3" s="354"/>
    </row>
    <row r="4" spans="2:10" ht="33.75">
      <c r="B4" s="16" t="s">
        <v>53</v>
      </c>
      <c r="C4" s="13"/>
      <c r="D4" s="28" t="s">
        <v>0</v>
      </c>
      <c r="E4" s="17" t="s">
        <v>15</v>
      </c>
      <c r="F4" s="17" t="s">
        <v>20</v>
      </c>
      <c r="J4" s="8" t="s">
        <v>5</v>
      </c>
    </row>
    <row r="5" spans="2:14" ht="11.25">
      <c r="B5" s="13"/>
      <c r="C5" s="13"/>
      <c r="D5" s="353" t="s">
        <v>16</v>
      </c>
      <c r="E5" s="353"/>
      <c r="F5" s="353"/>
      <c r="J5" s="8" t="s">
        <v>57</v>
      </c>
      <c r="N5" s="8" t="s">
        <v>58</v>
      </c>
    </row>
    <row r="6" spans="10:16" ht="11.25">
      <c r="J6" s="12" t="s">
        <v>54</v>
      </c>
      <c r="K6" s="12" t="s">
        <v>56</v>
      </c>
      <c r="L6" s="37" t="s">
        <v>55</v>
      </c>
      <c r="N6" s="12" t="s">
        <v>54</v>
      </c>
      <c r="O6" s="12" t="s">
        <v>56</v>
      </c>
      <c r="P6" s="37" t="s">
        <v>55</v>
      </c>
    </row>
    <row r="7" ht="11.25">
      <c r="B7" s="8" t="s">
        <v>5</v>
      </c>
    </row>
    <row r="8" spans="2:16" ht="11.25">
      <c r="B8" s="7" t="s">
        <v>51</v>
      </c>
      <c r="D8" s="60">
        <f>+L8</f>
        <v>283034</v>
      </c>
      <c r="E8" s="60">
        <f>-P8</f>
        <v>-72224</v>
      </c>
      <c r="F8" s="60">
        <f>+D8+E8</f>
        <v>210810</v>
      </c>
      <c r="J8" s="60">
        <v>347292</v>
      </c>
      <c r="K8" s="60">
        <v>64258</v>
      </c>
      <c r="L8" s="66">
        <f>+J8-+K8</f>
        <v>283034</v>
      </c>
      <c r="N8" s="60">
        <f>84593+2185</f>
        <v>86778</v>
      </c>
      <c r="O8" s="60">
        <f>14221+333</f>
        <v>14554</v>
      </c>
      <c r="P8" s="66">
        <f>+N8-+O8</f>
        <v>72224</v>
      </c>
    </row>
    <row r="9" spans="2:16" ht="11.25">
      <c r="B9" s="7" t="s">
        <v>23</v>
      </c>
      <c r="D9" s="60">
        <f>+L9</f>
        <v>104107</v>
      </c>
      <c r="E9" s="60">
        <f>-P9</f>
        <v>-7221</v>
      </c>
      <c r="F9" s="60">
        <f>+D9+E9</f>
        <v>96886</v>
      </c>
      <c r="J9" s="60">
        <v>125454</v>
      </c>
      <c r="K9" s="60">
        <v>21347</v>
      </c>
      <c r="L9" s="66">
        <f>+J9-+K9</f>
        <v>104107</v>
      </c>
      <c r="N9" s="60">
        <v>8665</v>
      </c>
      <c r="O9" s="60">
        <v>1444</v>
      </c>
      <c r="P9" s="66">
        <f>+N9-+O9</f>
        <v>7221</v>
      </c>
    </row>
    <row r="10" spans="2:16" ht="11.25">
      <c r="B10" s="7" t="s">
        <v>24</v>
      </c>
      <c r="D10" s="60">
        <f>+L10</f>
        <v>47369</v>
      </c>
      <c r="E10" s="60">
        <f>-P10</f>
        <v>-21335</v>
      </c>
      <c r="F10" s="60">
        <f>+D10+E10</f>
        <v>26034</v>
      </c>
      <c r="J10" s="60">
        <v>62456</v>
      </c>
      <c r="K10" s="60">
        <v>15087</v>
      </c>
      <c r="L10" s="66">
        <f>+J10-+K10</f>
        <v>47369</v>
      </c>
      <c r="N10" s="60">
        <v>25518</v>
      </c>
      <c r="O10" s="60">
        <v>4183</v>
      </c>
      <c r="P10" s="66">
        <f>+N10-+O10</f>
        <v>21335</v>
      </c>
    </row>
    <row r="11" spans="2:16" ht="11.25">
      <c r="B11" s="7" t="s">
        <v>34</v>
      </c>
      <c r="D11" s="60">
        <f>+L11</f>
        <v>53587</v>
      </c>
      <c r="E11" s="60">
        <f>-P11</f>
        <v>-18809</v>
      </c>
      <c r="F11" s="60">
        <f>+D11+E11</f>
        <v>34778</v>
      </c>
      <c r="J11" s="60">
        <f>36129+26766</f>
        <v>62895</v>
      </c>
      <c r="K11" s="60">
        <v>9308</v>
      </c>
      <c r="L11" s="66">
        <f>+J11-+K11</f>
        <v>53587</v>
      </c>
      <c r="N11" s="60">
        <f>7425+6676+6578</f>
        <v>20679</v>
      </c>
      <c r="O11" s="60">
        <v>1870</v>
      </c>
      <c r="P11" s="66">
        <f>+N11-+O11</f>
        <v>18809</v>
      </c>
    </row>
    <row r="12" spans="2:16" ht="11.25">
      <c r="B12" s="7" t="s">
        <v>4</v>
      </c>
      <c r="D12" s="60">
        <f>+L12+115</f>
        <v>-292</v>
      </c>
      <c r="E12" s="60">
        <f>-P12</f>
        <v>2083</v>
      </c>
      <c r="F12" s="60">
        <f>+D12+E12</f>
        <v>1791</v>
      </c>
      <c r="J12" s="60">
        <v>-429</v>
      </c>
      <c r="K12" s="60">
        <v>-22</v>
      </c>
      <c r="L12" s="66">
        <f>+J12-+K12</f>
        <v>-407</v>
      </c>
      <c r="N12" s="60">
        <f>-(277+2185)</f>
        <v>-2462</v>
      </c>
      <c r="O12" s="60">
        <f>-(46+333)</f>
        <v>-379</v>
      </c>
      <c r="P12" s="66">
        <f>+N12-+O12</f>
        <v>-2083</v>
      </c>
    </row>
    <row r="13" spans="2:6" ht="11.25">
      <c r="B13" s="9" t="s">
        <v>18</v>
      </c>
      <c r="C13" s="11"/>
      <c r="D13" s="63">
        <f>SUM(D8:D12)</f>
        <v>487805</v>
      </c>
      <c r="E13" s="63">
        <f>SUM(E8:E12)</f>
        <v>-117506</v>
      </c>
      <c r="F13" s="63">
        <f>SUM(F8:F12)</f>
        <v>370299</v>
      </c>
    </row>
    <row r="14" spans="4:16" ht="11.25">
      <c r="D14" s="61"/>
      <c r="E14" s="61"/>
      <c r="F14" s="61"/>
      <c r="L14" s="61">
        <f>SUM(L8:L13)</f>
        <v>487690</v>
      </c>
      <c r="P14" s="61">
        <f>SUM(P8:P13)</f>
        <v>117506</v>
      </c>
    </row>
    <row r="15" spans="2:16" ht="11.25">
      <c r="B15" s="8" t="s">
        <v>6</v>
      </c>
      <c r="D15" s="61"/>
      <c r="E15" s="61"/>
      <c r="F15" s="61"/>
      <c r="L15" s="61">
        <v>487690</v>
      </c>
      <c r="P15" s="61">
        <f>132600+6578-21672</f>
        <v>117506</v>
      </c>
    </row>
    <row r="16" spans="2:16" ht="11.25">
      <c r="B16" s="7" t="s">
        <v>49</v>
      </c>
      <c r="D16" s="60">
        <v>163497</v>
      </c>
      <c r="E16" s="60">
        <f>-25460-4172</f>
        <v>-29632</v>
      </c>
      <c r="F16" s="60">
        <f>+D16+E16</f>
        <v>133865</v>
      </c>
      <c r="L16" s="61">
        <f>+L14-L15</f>
        <v>0</v>
      </c>
      <c r="P16" s="61">
        <f>+P14-P15</f>
        <v>0</v>
      </c>
    </row>
    <row r="17" spans="2:16" ht="11.25">
      <c r="B17" s="9" t="s">
        <v>19</v>
      </c>
      <c r="C17" s="11"/>
      <c r="D17" s="64">
        <f>SUM(D16:D16)</f>
        <v>163497</v>
      </c>
      <c r="E17" s="64">
        <f>SUM(E16:E16)</f>
        <v>-29632</v>
      </c>
      <c r="F17" s="64">
        <f>SUM(F16:F16)</f>
        <v>133865</v>
      </c>
      <c r="P17" s="61"/>
    </row>
    <row r="18" spans="2:16" ht="11.25">
      <c r="B18" s="7" t="s">
        <v>4</v>
      </c>
      <c r="D18" s="60">
        <f>-17093-132-3635+1</f>
        <v>-20859</v>
      </c>
      <c r="E18" s="60">
        <f>1787-735-49-1</f>
        <v>1002</v>
      </c>
      <c r="F18" s="60">
        <f>+D18+E18</f>
        <v>-19857</v>
      </c>
      <c r="P18" s="61">
        <f>2185+277-333-46</f>
        <v>2083</v>
      </c>
    </row>
    <row r="19" spans="2:16" ht="11.25">
      <c r="B19" s="13" t="s">
        <v>52</v>
      </c>
      <c r="C19" s="13"/>
      <c r="D19" s="62">
        <f>+D13+D17+D18</f>
        <v>630443</v>
      </c>
      <c r="E19" s="62">
        <f>+E13+E17+E18</f>
        <v>-146136</v>
      </c>
      <c r="F19" s="62">
        <f>+F13+F17+F18</f>
        <v>484307</v>
      </c>
      <c r="P19" s="61">
        <f>+P16-P18</f>
        <v>-2083</v>
      </c>
    </row>
    <row r="21" spans="4:6" ht="11.25">
      <c r="D21" s="7">
        <v>630443</v>
      </c>
      <c r="E21" s="7">
        <f>-135386-10750</f>
        <v>-146136</v>
      </c>
      <c r="F21" s="7">
        <f>+D21+E21</f>
        <v>484307</v>
      </c>
    </row>
    <row r="22" ht="11.25">
      <c r="L22" s="61"/>
    </row>
    <row r="23" spans="4:6" ht="11.25">
      <c r="D23" s="61">
        <f>+D19-D21</f>
        <v>0</v>
      </c>
      <c r="E23" s="61">
        <f>+E19-E21</f>
        <v>0</v>
      </c>
      <c r="F23" s="61">
        <f>+F19-F21</f>
        <v>0</v>
      </c>
    </row>
  </sheetData>
  <sheetProtection/>
  <mergeCells count="2">
    <mergeCell ref="D3:F3"/>
    <mergeCell ref="D5:F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B3:J65"/>
  <sheetViews>
    <sheetView showGridLines="0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3.140625" style="7" customWidth="1"/>
    <col min="2" max="2" width="66.00390625" style="7" bestFit="1" customWidth="1"/>
    <col min="3" max="3" width="2.28125" style="7" customWidth="1"/>
    <col min="4" max="4" width="11.28125" style="7" customWidth="1"/>
    <col min="5" max="5" width="2.7109375" style="7" customWidth="1"/>
    <col min="6" max="6" width="9.140625" style="7" customWidth="1"/>
    <col min="7" max="7" width="2.7109375" style="7" customWidth="1"/>
    <col min="8" max="8" width="9.140625" style="7" customWidth="1"/>
    <col min="9" max="9" width="2.7109375" style="7" customWidth="1"/>
    <col min="10" max="10" width="10.00390625" style="7" customWidth="1"/>
    <col min="11" max="16384" width="9.140625" style="7" customWidth="1"/>
  </cols>
  <sheetData>
    <row r="3" spans="2:10" ht="11.25">
      <c r="B3" s="345" t="s">
        <v>173</v>
      </c>
      <c r="C3" s="345"/>
      <c r="D3" s="345"/>
      <c r="E3" s="345"/>
      <c r="F3" s="345"/>
      <c r="G3" s="345"/>
      <c r="H3" s="345"/>
      <c r="I3" s="345"/>
      <c r="J3" s="345"/>
    </row>
    <row r="4" spans="2:10" ht="11.25">
      <c r="B4" s="345" t="s">
        <v>247</v>
      </c>
      <c r="C4" s="345"/>
      <c r="D4" s="345"/>
      <c r="E4" s="345"/>
      <c r="F4" s="345"/>
      <c r="G4" s="345"/>
      <c r="H4" s="345"/>
      <c r="I4" s="345"/>
      <c r="J4" s="345"/>
    </row>
    <row r="5" spans="2:10" ht="11.25">
      <c r="B5" s="345" t="s">
        <v>101</v>
      </c>
      <c r="C5" s="345"/>
      <c r="D5" s="345"/>
      <c r="E5" s="345"/>
      <c r="F5" s="345"/>
      <c r="G5" s="345"/>
      <c r="H5" s="345"/>
      <c r="I5" s="345"/>
      <c r="J5" s="345"/>
    </row>
    <row r="6" ht="11.25" customHeight="1">
      <c r="D6" s="36"/>
    </row>
    <row r="7" spans="4:10" ht="12.75">
      <c r="D7" s="202">
        <v>43008</v>
      </c>
      <c r="F7" s="202" t="s">
        <v>238</v>
      </c>
      <c r="H7" s="50" t="s">
        <v>115</v>
      </c>
      <c r="J7" s="139" t="s">
        <v>150</v>
      </c>
    </row>
    <row r="8" spans="4:10" ht="11.25">
      <c r="D8" s="37"/>
      <c r="F8" s="37"/>
      <c r="H8" s="37"/>
      <c r="J8" s="37"/>
    </row>
    <row r="9" ht="11.25">
      <c r="B9" s="219" t="s">
        <v>174</v>
      </c>
    </row>
    <row r="10" spans="2:10" ht="12.75">
      <c r="B10" s="220" t="s">
        <v>175</v>
      </c>
      <c r="D10" s="292">
        <v>4153</v>
      </c>
      <c r="E10" s="220"/>
      <c r="F10" s="292">
        <v>1294</v>
      </c>
      <c r="G10" s="220"/>
      <c r="H10" s="292">
        <v>2859</v>
      </c>
      <c r="I10" s="220"/>
      <c r="J10" s="90">
        <v>2.2094</v>
      </c>
    </row>
    <row r="11" spans="2:10" ht="12.75">
      <c r="B11" s="220" t="s">
        <v>176</v>
      </c>
      <c r="D11" s="292">
        <v>9522</v>
      </c>
      <c r="E11" s="220"/>
      <c r="F11" s="292">
        <v>11360</v>
      </c>
      <c r="G11" s="220"/>
      <c r="H11" s="292">
        <v>-1838</v>
      </c>
      <c r="I11" s="220"/>
      <c r="J11" s="90">
        <v>-0.1618</v>
      </c>
    </row>
    <row r="12" spans="2:10" ht="12.75">
      <c r="B12" s="220" t="s">
        <v>177</v>
      </c>
      <c r="D12" s="292">
        <v>8064</v>
      </c>
      <c r="E12" s="220"/>
      <c r="F12" s="292">
        <v>7023</v>
      </c>
      <c r="G12" s="220"/>
      <c r="H12" s="292">
        <v>1041</v>
      </c>
      <c r="I12" s="220"/>
      <c r="J12" s="90">
        <v>0.1482</v>
      </c>
    </row>
    <row r="13" spans="2:10" ht="12.75">
      <c r="B13" s="220" t="s">
        <v>178</v>
      </c>
      <c r="D13" s="292">
        <v>-5684</v>
      </c>
      <c r="E13" s="220"/>
      <c r="F13" s="292">
        <v>-5325</v>
      </c>
      <c r="G13" s="220"/>
      <c r="H13" s="292">
        <v>-359</v>
      </c>
      <c r="I13" s="220"/>
      <c r="J13" s="90">
        <v>0.0674</v>
      </c>
    </row>
    <row r="14" spans="2:10" ht="12.75">
      <c r="B14" s="221" t="s">
        <v>179</v>
      </c>
      <c r="C14" s="10"/>
      <c r="D14" s="305">
        <v>16055</v>
      </c>
      <c r="E14" s="291"/>
      <c r="F14" s="305">
        <v>14352</v>
      </c>
      <c r="G14" s="220"/>
      <c r="H14" s="305">
        <v>1703</v>
      </c>
      <c r="I14" s="220"/>
      <c r="J14" s="293">
        <v>0.1187</v>
      </c>
    </row>
    <row r="15" spans="2:10" ht="12.75">
      <c r="B15" s="219" t="s">
        <v>180</v>
      </c>
      <c r="D15" s="275"/>
      <c r="E15" s="274"/>
      <c r="F15" s="275"/>
      <c r="G15" s="274"/>
      <c r="H15" s="275"/>
      <c r="I15" s="274"/>
      <c r="J15" s="208"/>
    </row>
    <row r="16" spans="2:10" ht="12.75">
      <c r="B16" s="220" t="s">
        <v>175</v>
      </c>
      <c r="D16" s="292">
        <v>-37104</v>
      </c>
      <c r="E16" s="220"/>
      <c r="F16" s="292">
        <v>-42154</v>
      </c>
      <c r="G16" s="220"/>
      <c r="H16" s="292">
        <v>5050</v>
      </c>
      <c r="I16" s="220"/>
      <c r="J16" s="90">
        <v>-0.1198</v>
      </c>
    </row>
    <row r="17" spans="2:10" ht="12.75">
      <c r="B17" s="220" t="s">
        <v>176</v>
      </c>
      <c r="D17" s="292">
        <v>-4892</v>
      </c>
      <c r="E17" s="220"/>
      <c r="F17" s="292">
        <v>-5323</v>
      </c>
      <c r="G17" s="220"/>
      <c r="H17" s="292">
        <v>431</v>
      </c>
      <c r="I17" s="220"/>
      <c r="J17" s="90">
        <v>-0.081</v>
      </c>
    </row>
    <row r="18" spans="2:10" ht="12.75">
      <c r="B18" s="220" t="s">
        <v>177</v>
      </c>
      <c r="D18" s="292">
        <v>-2177</v>
      </c>
      <c r="E18" s="220"/>
      <c r="F18" s="292">
        <v>-1883</v>
      </c>
      <c r="G18" s="220"/>
      <c r="H18" s="292">
        <v>-294</v>
      </c>
      <c r="I18" s="220"/>
      <c r="J18" s="90">
        <v>0.1561</v>
      </c>
    </row>
    <row r="19" spans="2:10" ht="12.75">
      <c r="B19" s="220" t="s">
        <v>178</v>
      </c>
      <c r="D19" s="292">
        <v>5684</v>
      </c>
      <c r="E19" s="220"/>
      <c r="F19" s="292">
        <v>5325</v>
      </c>
      <c r="G19" s="220"/>
      <c r="H19" s="292">
        <v>359</v>
      </c>
      <c r="I19" s="220"/>
      <c r="J19" s="90">
        <v>0.0674</v>
      </c>
    </row>
    <row r="20" spans="2:10" ht="12.75">
      <c r="B20" s="221" t="s">
        <v>181</v>
      </c>
      <c r="C20" s="10"/>
      <c r="D20" s="305">
        <v>-38489</v>
      </c>
      <c r="E20" s="220"/>
      <c r="F20" s="305">
        <v>-44036</v>
      </c>
      <c r="G20" s="220"/>
      <c r="H20" s="305">
        <v>5547</v>
      </c>
      <c r="I20" s="220"/>
      <c r="J20" s="293">
        <v>-0.126</v>
      </c>
    </row>
    <row r="21" spans="2:10" ht="12.75">
      <c r="B21" s="219" t="s">
        <v>182</v>
      </c>
      <c r="D21" s="275"/>
      <c r="E21" s="274"/>
      <c r="F21" s="275"/>
      <c r="G21" s="274"/>
      <c r="H21" s="275"/>
      <c r="I21" s="274"/>
      <c r="J21" s="208"/>
    </row>
    <row r="22" spans="2:10" ht="12.75">
      <c r="B22" s="220" t="s">
        <v>175</v>
      </c>
      <c r="D22" s="292">
        <v>6337</v>
      </c>
      <c r="E22" s="220"/>
      <c r="F22" s="292">
        <v>17647</v>
      </c>
      <c r="G22" s="220"/>
      <c r="H22" s="292">
        <v>-11310</v>
      </c>
      <c r="I22" s="220"/>
      <c r="J22" s="90">
        <v>-0.6409</v>
      </c>
    </row>
    <row r="23" spans="2:10" ht="12.75">
      <c r="B23" s="220" t="s">
        <v>176</v>
      </c>
      <c r="D23" s="292">
        <v>-126</v>
      </c>
      <c r="E23" s="220"/>
      <c r="F23" s="292">
        <v>-202</v>
      </c>
      <c r="G23" s="220"/>
      <c r="H23" s="292">
        <v>76</v>
      </c>
      <c r="I23" s="220"/>
      <c r="J23" s="90">
        <v>-0.3762</v>
      </c>
    </row>
    <row r="24" spans="2:10" ht="12.75">
      <c r="B24" s="220" t="s">
        <v>177</v>
      </c>
      <c r="D24" s="292">
        <v>-67</v>
      </c>
      <c r="E24" s="220"/>
      <c r="F24" s="292">
        <v>-123</v>
      </c>
      <c r="G24" s="220"/>
      <c r="H24" s="292">
        <v>56</v>
      </c>
      <c r="I24" s="220"/>
      <c r="J24" s="90">
        <v>-0.4553</v>
      </c>
    </row>
    <row r="25" spans="2:10" ht="12.75">
      <c r="B25" s="221" t="s">
        <v>183</v>
      </c>
      <c r="C25" s="10"/>
      <c r="D25" s="305">
        <v>6144</v>
      </c>
      <c r="E25" s="220"/>
      <c r="F25" s="305">
        <v>17322</v>
      </c>
      <c r="G25" s="220"/>
      <c r="H25" s="305">
        <v>-11178</v>
      </c>
      <c r="I25" s="220"/>
      <c r="J25" s="293">
        <v>-0.6453</v>
      </c>
    </row>
    <row r="26" spans="2:10" ht="12.75">
      <c r="B26" s="226" t="s">
        <v>136</v>
      </c>
      <c r="D26" s="275"/>
      <c r="E26" s="274"/>
      <c r="F26" s="275"/>
      <c r="G26" s="274"/>
      <c r="H26" s="275"/>
      <c r="I26" s="274"/>
      <c r="J26" s="208"/>
    </row>
    <row r="27" spans="2:10" ht="12.75">
      <c r="B27" s="220" t="s">
        <v>175</v>
      </c>
      <c r="D27" s="292">
        <v>-18</v>
      </c>
      <c r="E27" s="220"/>
      <c r="F27" s="292">
        <v>472</v>
      </c>
      <c r="G27" s="220"/>
      <c r="H27" s="292">
        <v>-490</v>
      </c>
      <c r="I27" s="220"/>
      <c r="J27" s="90">
        <v>-1.0381</v>
      </c>
    </row>
    <row r="28" spans="2:10" ht="12.75">
      <c r="B28" s="220" t="s">
        <v>176</v>
      </c>
      <c r="D28" s="292">
        <v>300</v>
      </c>
      <c r="E28" s="220"/>
      <c r="F28" s="292">
        <v>342</v>
      </c>
      <c r="G28" s="220"/>
      <c r="H28" s="292">
        <v>-42</v>
      </c>
      <c r="I28" s="220"/>
      <c r="J28" s="90">
        <v>-0.1228</v>
      </c>
    </row>
    <row r="29" spans="2:10" ht="12.75">
      <c r="B29" s="220" t="s">
        <v>177</v>
      </c>
      <c r="D29" s="292">
        <v>8</v>
      </c>
      <c r="E29" s="220"/>
      <c r="F29" s="292">
        <v>49</v>
      </c>
      <c r="G29" s="220"/>
      <c r="H29" s="292">
        <v>-41</v>
      </c>
      <c r="I29" s="220"/>
      <c r="J29" s="90">
        <v>-0.8367</v>
      </c>
    </row>
    <row r="30" spans="2:10" ht="12.75">
      <c r="B30" s="221" t="s">
        <v>184</v>
      </c>
      <c r="C30" s="35"/>
      <c r="D30" s="306">
        <v>290</v>
      </c>
      <c r="E30" s="220"/>
      <c r="F30" s="306">
        <v>863</v>
      </c>
      <c r="G30" s="220"/>
      <c r="H30" s="306">
        <v>-573</v>
      </c>
      <c r="I30" s="220"/>
      <c r="J30" s="307">
        <v>-0.664</v>
      </c>
    </row>
    <row r="31" spans="2:10" ht="12.75">
      <c r="B31" s="216" t="s">
        <v>185</v>
      </c>
      <c r="C31" s="14"/>
      <c r="D31" s="308">
        <v>-16000</v>
      </c>
      <c r="E31" s="220"/>
      <c r="F31" s="308">
        <v>-11499</v>
      </c>
      <c r="G31" s="220"/>
      <c r="H31" s="308">
        <v>-4501</v>
      </c>
      <c r="I31" s="220"/>
      <c r="J31" s="296">
        <v>0.3914</v>
      </c>
    </row>
    <row r="32" spans="4:10" ht="12.75">
      <c r="D32" s="275"/>
      <c r="E32" s="274"/>
      <c r="F32" s="275"/>
      <c r="G32" s="274"/>
      <c r="H32" s="275"/>
      <c r="I32" s="274"/>
      <c r="J32" s="208"/>
    </row>
    <row r="33" spans="2:10" ht="12.75">
      <c r="B33" s="219" t="s">
        <v>140</v>
      </c>
      <c r="D33" s="275"/>
      <c r="E33" s="274"/>
      <c r="F33" s="275"/>
      <c r="G33" s="274"/>
      <c r="H33" s="275"/>
      <c r="I33" s="274"/>
      <c r="J33" s="208"/>
    </row>
    <row r="34" spans="2:10" ht="12.75">
      <c r="B34" s="220" t="s">
        <v>175</v>
      </c>
      <c r="D34" s="309">
        <v>105461</v>
      </c>
      <c r="E34" s="220"/>
      <c r="F34" s="309">
        <v>121392</v>
      </c>
      <c r="G34" s="220"/>
      <c r="H34" s="292">
        <v>-15931</v>
      </c>
      <c r="I34" s="220"/>
      <c r="J34" s="90">
        <v>-0.1312</v>
      </c>
    </row>
    <row r="35" spans="2:10" ht="12.75">
      <c r="B35" s="220" t="s">
        <v>176</v>
      </c>
      <c r="D35" s="292">
        <v>4</v>
      </c>
      <c r="E35" s="220"/>
      <c r="F35" s="292">
        <v>0</v>
      </c>
      <c r="G35" s="220"/>
      <c r="H35" s="292">
        <v>4</v>
      </c>
      <c r="I35" s="220"/>
      <c r="J35" s="90">
        <v>1</v>
      </c>
    </row>
    <row r="36" spans="2:10" ht="12.75" customHeight="1" hidden="1">
      <c r="B36" s="220" t="s">
        <v>177</v>
      </c>
      <c r="D36" s="309">
        <v>0</v>
      </c>
      <c r="E36" s="220"/>
      <c r="F36" s="309">
        <v>0</v>
      </c>
      <c r="G36" s="220"/>
      <c r="H36" s="292">
        <v>0</v>
      </c>
      <c r="I36" s="220"/>
      <c r="J36" s="208" t="e">
        <v>#DIV/0!</v>
      </c>
    </row>
    <row r="37" spans="2:10" ht="12" customHeight="1">
      <c r="B37" s="220" t="s">
        <v>178</v>
      </c>
      <c r="D37" s="309">
        <v>-4</v>
      </c>
      <c r="E37" s="220"/>
      <c r="F37" s="309">
        <v>0</v>
      </c>
      <c r="G37" s="220"/>
      <c r="H37" s="292">
        <v>-4</v>
      </c>
      <c r="I37" s="220"/>
      <c r="J37" s="90">
        <v>-1</v>
      </c>
    </row>
    <row r="38" spans="2:10" ht="12.75">
      <c r="B38" s="221" t="s">
        <v>186</v>
      </c>
      <c r="C38" s="10"/>
      <c r="D38" s="305">
        <v>105461</v>
      </c>
      <c r="E38" s="220"/>
      <c r="F38" s="305">
        <v>121392</v>
      </c>
      <c r="G38" s="220"/>
      <c r="H38" s="305">
        <v>-15931</v>
      </c>
      <c r="I38" s="220"/>
      <c r="J38" s="293">
        <v>-0.1312</v>
      </c>
    </row>
    <row r="39" spans="2:10" s="207" customFormat="1" ht="12.75">
      <c r="B39" s="206"/>
      <c r="D39" s="276"/>
      <c r="E39" s="277"/>
      <c r="F39" s="276"/>
      <c r="G39" s="277"/>
      <c r="H39" s="276"/>
      <c r="I39" s="277"/>
      <c r="J39" s="278"/>
    </row>
    <row r="40" spans="2:10" ht="12.75">
      <c r="B40" s="219" t="s">
        <v>187</v>
      </c>
      <c r="D40" s="275"/>
      <c r="E40" s="274"/>
      <c r="F40" s="275"/>
      <c r="G40" s="274"/>
      <c r="H40" s="275"/>
      <c r="I40" s="274"/>
      <c r="J40" s="208"/>
    </row>
    <row r="41" spans="2:10" ht="12.75">
      <c r="B41" s="220" t="s">
        <v>175</v>
      </c>
      <c r="D41" s="309">
        <v>4244</v>
      </c>
      <c r="E41" s="220"/>
      <c r="F41" s="309">
        <v>34</v>
      </c>
      <c r="G41" s="220"/>
      <c r="H41" s="292">
        <v>4210</v>
      </c>
      <c r="I41" s="220"/>
      <c r="J41" s="208" t="s">
        <v>89</v>
      </c>
    </row>
    <row r="42" spans="2:10" ht="12.75">
      <c r="B42" s="220" t="s">
        <v>176</v>
      </c>
      <c r="D42" s="292">
        <v>154</v>
      </c>
      <c r="E42" s="220"/>
      <c r="F42" s="292">
        <v>0</v>
      </c>
      <c r="G42" s="220"/>
      <c r="H42" s="292">
        <v>154</v>
      </c>
      <c r="I42" s="220"/>
      <c r="J42" s="208">
        <v>1</v>
      </c>
    </row>
    <row r="43" spans="2:10" ht="12" customHeight="1" hidden="1">
      <c r="B43" s="220" t="s">
        <v>177</v>
      </c>
      <c r="D43" s="309">
        <v>0</v>
      </c>
      <c r="E43" s="220"/>
      <c r="F43" s="309">
        <v>0</v>
      </c>
      <c r="G43" s="220"/>
      <c r="H43" s="292">
        <v>0</v>
      </c>
      <c r="I43" s="220"/>
      <c r="J43" s="90" t="e">
        <v>#DIV/0!</v>
      </c>
    </row>
    <row r="44" spans="2:10" ht="12" customHeight="1">
      <c r="B44" s="220" t="s">
        <v>178</v>
      </c>
      <c r="D44" s="309">
        <v>0</v>
      </c>
      <c r="E44" s="220"/>
      <c r="F44" s="309">
        <v>0</v>
      </c>
      <c r="G44" s="220"/>
      <c r="H44" s="292">
        <v>0</v>
      </c>
      <c r="I44" s="220"/>
      <c r="J44" s="208" t="s">
        <v>88</v>
      </c>
    </row>
    <row r="45" spans="2:10" ht="12.75">
      <c r="B45" s="221" t="s">
        <v>188</v>
      </c>
      <c r="C45" s="10"/>
      <c r="D45" s="305">
        <v>4398</v>
      </c>
      <c r="E45" s="220"/>
      <c r="F45" s="305">
        <v>34</v>
      </c>
      <c r="G45" s="220"/>
      <c r="H45" s="305">
        <v>4364</v>
      </c>
      <c r="I45" s="220"/>
      <c r="J45" s="329" t="s">
        <v>89</v>
      </c>
    </row>
    <row r="46" spans="2:10" ht="12.75">
      <c r="B46" s="219" t="s">
        <v>141</v>
      </c>
      <c r="D46" s="275"/>
      <c r="E46" s="274"/>
      <c r="F46" s="275"/>
      <c r="G46" s="274"/>
      <c r="H46" s="275"/>
      <c r="I46" s="274"/>
      <c r="J46" s="208"/>
    </row>
    <row r="47" spans="2:10" ht="12.75">
      <c r="B47" s="220" t="s">
        <v>175</v>
      </c>
      <c r="D47" s="309">
        <v>-1461</v>
      </c>
      <c r="E47" s="220"/>
      <c r="F47" s="309">
        <v>6858</v>
      </c>
      <c r="G47" s="220"/>
      <c r="H47" s="292">
        <v>-8319</v>
      </c>
      <c r="I47" s="220"/>
      <c r="J47" s="90">
        <v>-1.213</v>
      </c>
    </row>
    <row r="48" spans="2:10" ht="12.75" customHeight="1" hidden="1">
      <c r="B48" s="220" t="s">
        <v>176</v>
      </c>
      <c r="D48" s="309">
        <v>0</v>
      </c>
      <c r="E48" s="220"/>
      <c r="F48" s="309">
        <v>0</v>
      </c>
      <c r="G48" s="220"/>
      <c r="H48" s="292">
        <v>0</v>
      </c>
      <c r="I48" s="220"/>
      <c r="J48" s="90">
        <v>0</v>
      </c>
    </row>
    <row r="49" spans="2:10" ht="12.75">
      <c r="B49" s="220" t="s">
        <v>177</v>
      </c>
      <c r="D49" s="309">
        <v>0</v>
      </c>
      <c r="E49" s="220"/>
      <c r="F49" s="309">
        <v>0</v>
      </c>
      <c r="G49" s="220"/>
      <c r="H49" s="292">
        <v>0</v>
      </c>
      <c r="I49" s="220"/>
      <c r="J49" s="208" t="s">
        <v>88</v>
      </c>
    </row>
    <row r="50" spans="2:10" ht="12.75">
      <c r="B50" s="221" t="s">
        <v>189</v>
      </c>
      <c r="C50" s="10"/>
      <c r="D50" s="305">
        <v>-1461</v>
      </c>
      <c r="E50" s="220"/>
      <c r="F50" s="305">
        <v>6858</v>
      </c>
      <c r="G50" s="220"/>
      <c r="H50" s="305">
        <v>-8319</v>
      </c>
      <c r="I50" s="220"/>
      <c r="J50" s="293">
        <v>-1.213</v>
      </c>
    </row>
    <row r="51" spans="4:10" ht="12.75">
      <c r="D51" s="309"/>
      <c r="E51" s="220"/>
      <c r="F51" s="309"/>
      <c r="G51" s="220"/>
      <c r="H51" s="309"/>
      <c r="I51" s="220"/>
      <c r="J51" s="90"/>
    </row>
    <row r="52" spans="2:10" ht="12.75">
      <c r="B52" s="216" t="s">
        <v>190</v>
      </c>
      <c r="C52" s="14"/>
      <c r="D52" s="308">
        <v>108398</v>
      </c>
      <c r="E52" s="220"/>
      <c r="F52" s="308">
        <v>128284</v>
      </c>
      <c r="G52" s="220"/>
      <c r="H52" s="308">
        <v>-19886</v>
      </c>
      <c r="I52" s="220"/>
      <c r="J52" s="296">
        <v>-0.155</v>
      </c>
    </row>
    <row r="53" spans="2:10" ht="12.75">
      <c r="B53" s="220"/>
      <c r="D53" s="275"/>
      <c r="E53" s="274"/>
      <c r="F53" s="275"/>
      <c r="G53" s="274"/>
      <c r="H53" s="275"/>
      <c r="I53" s="274"/>
      <c r="J53" s="208"/>
    </row>
    <row r="54" spans="2:10" ht="12.75">
      <c r="B54" s="216" t="s">
        <v>191</v>
      </c>
      <c r="C54" s="14"/>
      <c r="D54" s="326">
        <v>477161.8310000001</v>
      </c>
      <c r="F54" s="326">
        <v>560639</v>
      </c>
      <c r="H54" s="326">
        <f>+D54-F54</f>
        <v>-83477.16899999988</v>
      </c>
      <c r="J54" s="327">
        <f>-ROUND(-(+(D54/F54)-1),4)</f>
        <v>-0.1489</v>
      </c>
    </row>
    <row r="55" spans="2:10" ht="12.75">
      <c r="B55" s="219" t="s">
        <v>144</v>
      </c>
      <c r="D55" s="275"/>
      <c r="E55" s="274"/>
      <c r="F55" s="275"/>
      <c r="G55" s="274"/>
      <c r="H55" s="275"/>
      <c r="I55" s="274"/>
      <c r="J55" s="208"/>
    </row>
    <row r="56" spans="2:10" ht="12.75">
      <c r="B56" s="220" t="s">
        <v>175</v>
      </c>
      <c r="D56" s="309">
        <v>-91112</v>
      </c>
      <c r="E56" s="220"/>
      <c r="F56" s="309">
        <v>-82549</v>
      </c>
      <c r="G56" s="220"/>
      <c r="H56" s="292">
        <v>-8563</v>
      </c>
      <c r="I56" s="220"/>
      <c r="J56" s="90">
        <v>0.1037</v>
      </c>
    </row>
    <row r="57" spans="2:10" ht="12.75">
      <c r="B57" s="220" t="s">
        <v>176</v>
      </c>
      <c r="D57" s="309">
        <v>-27223</v>
      </c>
      <c r="E57" s="220"/>
      <c r="F57" s="309">
        <v>-22286</v>
      </c>
      <c r="G57" s="220"/>
      <c r="H57" s="292">
        <v>-4937</v>
      </c>
      <c r="I57" s="220"/>
      <c r="J57" s="90">
        <v>0.2215</v>
      </c>
    </row>
    <row r="58" spans="2:10" ht="12.75">
      <c r="B58" s="220" t="s">
        <v>177</v>
      </c>
      <c r="D58" s="309">
        <v>1274</v>
      </c>
      <c r="E58" s="220"/>
      <c r="F58" s="309">
        <v>7800</v>
      </c>
      <c r="G58" s="220"/>
      <c r="H58" s="292">
        <v>-6526</v>
      </c>
      <c r="I58" s="220"/>
      <c r="J58" s="90">
        <v>-0.8367</v>
      </c>
    </row>
    <row r="59" spans="2:10" ht="12.75">
      <c r="B59" s="221" t="s">
        <v>192</v>
      </c>
      <c r="C59" s="10"/>
      <c r="D59" s="305">
        <v>-117061</v>
      </c>
      <c r="E59" s="220"/>
      <c r="F59" s="305">
        <v>-97035</v>
      </c>
      <c r="G59" s="220"/>
      <c r="H59" s="305">
        <v>-20026</v>
      </c>
      <c r="I59" s="220"/>
      <c r="J59" s="293">
        <v>0.2064</v>
      </c>
    </row>
    <row r="60" spans="2:10" ht="12.75">
      <c r="B60" s="216" t="s">
        <v>193</v>
      </c>
      <c r="C60" s="14"/>
      <c r="D60" s="308">
        <v>360100.8310000001</v>
      </c>
      <c r="E60" s="220"/>
      <c r="F60" s="308">
        <v>463604</v>
      </c>
      <c r="G60" s="220"/>
      <c r="H60" s="308">
        <v>-103503.16899999988</v>
      </c>
      <c r="I60" s="220"/>
      <c r="J60" s="296">
        <v>-0.2233</v>
      </c>
    </row>
    <row r="61" spans="2:10" ht="11.25">
      <c r="B61" s="220"/>
      <c r="D61" s="274"/>
      <c r="E61" s="274"/>
      <c r="F61" s="274"/>
      <c r="G61" s="274"/>
      <c r="H61" s="274"/>
      <c r="I61" s="274"/>
      <c r="J61" s="274"/>
    </row>
    <row r="62" spans="2:10" ht="12.75">
      <c r="B62" s="219" t="s">
        <v>194</v>
      </c>
      <c r="D62" s="279">
        <v>247566.294</v>
      </c>
      <c r="E62" s="274"/>
      <c r="F62" s="279">
        <v>314955</v>
      </c>
      <c r="G62" s="274"/>
      <c r="H62" s="273">
        <v>-67388.706</v>
      </c>
      <c r="I62" s="274"/>
      <c r="J62" s="208">
        <v>-0.214</v>
      </c>
    </row>
    <row r="63" spans="2:10" ht="12.75">
      <c r="B63" s="220" t="s">
        <v>195</v>
      </c>
      <c r="D63" s="275">
        <v>112535.19900000014</v>
      </c>
      <c r="E63" s="274"/>
      <c r="F63" s="275">
        <v>148649</v>
      </c>
      <c r="G63" s="274"/>
      <c r="H63" s="273">
        <v>-36113.80099999986</v>
      </c>
      <c r="I63" s="274"/>
      <c r="J63" s="208">
        <v>-0.2429</v>
      </c>
    </row>
    <row r="64" ht="11.25">
      <c r="D64" s="65"/>
    </row>
    <row r="65" ht="11.25">
      <c r="B65" s="7" t="s">
        <v>246</v>
      </c>
    </row>
  </sheetData>
  <sheetProtection/>
  <mergeCells count="3">
    <mergeCell ref="B3:J3"/>
    <mergeCell ref="B4:J4"/>
    <mergeCell ref="B5:J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B3:I38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9.140625" style="7" customWidth="1"/>
    <col min="2" max="2" width="54.00390625" style="7" bestFit="1" customWidth="1"/>
    <col min="3" max="3" width="7.8515625" style="7" bestFit="1" customWidth="1"/>
    <col min="4" max="4" width="2.7109375" style="7" customWidth="1"/>
    <col min="5" max="5" width="7.8515625" style="7" bestFit="1" customWidth="1"/>
    <col min="6" max="6" width="2.7109375" style="7" customWidth="1"/>
    <col min="7" max="7" width="8.28125" style="7" bestFit="1" customWidth="1"/>
    <col min="8" max="8" width="2.7109375" style="7" customWidth="1"/>
    <col min="9" max="9" width="8.28125" style="7" bestFit="1" customWidth="1"/>
    <col min="10" max="16384" width="9.140625" style="7" customWidth="1"/>
  </cols>
  <sheetData>
    <row r="3" spans="2:9" ht="15" customHeight="1">
      <c r="B3" s="355" t="s">
        <v>196</v>
      </c>
      <c r="C3" s="356"/>
      <c r="D3" s="356"/>
      <c r="E3" s="356"/>
      <c r="F3" s="10"/>
      <c r="G3" s="255" t="s">
        <v>115</v>
      </c>
      <c r="H3" s="10"/>
      <c r="I3" s="255" t="s">
        <v>115</v>
      </c>
    </row>
    <row r="4" spans="2:9" ht="11.25">
      <c r="B4" s="355"/>
      <c r="C4" s="222">
        <v>42979</v>
      </c>
      <c r="D4" s="10"/>
      <c r="E4" s="281" t="s">
        <v>235</v>
      </c>
      <c r="F4" s="10"/>
      <c r="G4" s="254"/>
      <c r="H4" s="10"/>
      <c r="I4" s="254" t="s">
        <v>1</v>
      </c>
    </row>
    <row r="5" spans="2:9" ht="11.25">
      <c r="B5" s="355"/>
      <c r="C5" s="357" t="s">
        <v>197</v>
      </c>
      <c r="D5" s="357"/>
      <c r="E5" s="357"/>
      <c r="F5" s="10"/>
      <c r="G5" s="255"/>
      <c r="H5" s="10"/>
      <c r="I5" s="255"/>
    </row>
    <row r="6" spans="3:9" ht="5.25" customHeight="1">
      <c r="C6" s="253"/>
      <c r="E6" s="253"/>
      <c r="G6" s="253"/>
      <c r="I6" s="253"/>
    </row>
    <row r="7" spans="2:9" ht="12.75">
      <c r="B7" s="12" t="s">
        <v>198</v>
      </c>
      <c r="C7" s="52">
        <v>856739</v>
      </c>
      <c r="E7" s="52">
        <v>853534</v>
      </c>
      <c r="G7" s="52">
        <v>3205</v>
      </c>
      <c r="I7" s="223">
        <v>0.0038</v>
      </c>
    </row>
    <row r="8" spans="2:9" ht="12.75">
      <c r="B8" s="12" t="s">
        <v>199</v>
      </c>
      <c r="C8" s="52">
        <v>4597541</v>
      </c>
      <c r="E8" s="52">
        <v>4532184</v>
      </c>
      <c r="G8" s="52">
        <v>65357</v>
      </c>
      <c r="I8" s="223">
        <v>0.0144</v>
      </c>
    </row>
    <row r="9" spans="2:9" ht="12.75">
      <c r="B9" s="12" t="s">
        <v>200</v>
      </c>
      <c r="C9" s="57">
        <v>0</v>
      </c>
      <c r="E9" s="52">
        <v>12993</v>
      </c>
      <c r="G9" s="52">
        <v>-12993</v>
      </c>
      <c r="I9" s="223">
        <v>-1</v>
      </c>
    </row>
    <row r="10" spans="3:9" ht="3.75" customHeight="1">
      <c r="C10" s="52"/>
      <c r="E10" s="52"/>
      <c r="G10" s="52"/>
      <c r="I10" s="52"/>
    </row>
    <row r="11" spans="2:9" ht="12.75">
      <c r="B11" s="13" t="s">
        <v>201</v>
      </c>
      <c r="C11" s="53">
        <v>5454280</v>
      </c>
      <c r="E11" s="53">
        <v>5398711</v>
      </c>
      <c r="G11" s="53">
        <v>55569</v>
      </c>
      <c r="I11" s="224">
        <v>0.0103</v>
      </c>
    </row>
    <row r="14" spans="2:9" ht="11.25">
      <c r="B14" s="355" t="s">
        <v>202</v>
      </c>
      <c r="C14" s="356"/>
      <c r="D14" s="356"/>
      <c r="E14" s="356"/>
      <c r="F14" s="10"/>
      <c r="G14" s="255" t="s">
        <v>115</v>
      </c>
      <c r="H14" s="10"/>
      <c r="I14" s="255" t="s">
        <v>115</v>
      </c>
    </row>
    <row r="15" spans="2:9" ht="11.25">
      <c r="B15" s="355"/>
      <c r="C15" s="222">
        <v>42979</v>
      </c>
      <c r="D15" s="10"/>
      <c r="E15" s="281" t="s">
        <v>235</v>
      </c>
      <c r="F15" s="10"/>
      <c r="G15" s="254"/>
      <c r="H15" s="10"/>
      <c r="I15" s="254" t="s">
        <v>1</v>
      </c>
    </row>
    <row r="16" spans="2:9" ht="11.25">
      <c r="B16" s="355"/>
      <c r="C16" s="357" t="s">
        <v>197</v>
      </c>
      <c r="D16" s="357"/>
      <c r="E16" s="357"/>
      <c r="F16" s="10"/>
      <c r="G16" s="255"/>
      <c r="H16" s="10"/>
      <c r="I16" s="255"/>
    </row>
    <row r="17" spans="3:9" ht="11.25">
      <c r="C17" s="253"/>
      <c r="E17" s="253"/>
      <c r="G17" s="253"/>
      <c r="I17" s="253"/>
    </row>
    <row r="18" spans="2:9" ht="12.75">
      <c r="B18" s="12" t="s">
        <v>203</v>
      </c>
      <c r="C18" s="52">
        <v>570118</v>
      </c>
      <c r="E18" s="52">
        <v>757247</v>
      </c>
      <c r="G18" s="52">
        <v>-187129</v>
      </c>
      <c r="I18" s="223">
        <v>-0.2471</v>
      </c>
    </row>
    <row r="19" spans="2:9" ht="12.75">
      <c r="B19" s="12" t="s">
        <v>204</v>
      </c>
      <c r="C19" s="52">
        <v>1135970</v>
      </c>
      <c r="E19" s="52">
        <v>1178471</v>
      </c>
      <c r="G19" s="52">
        <v>-42501</v>
      </c>
      <c r="I19" s="223">
        <v>-0.0361</v>
      </c>
    </row>
    <row r="20" spans="2:9" ht="12.75">
      <c r="B20" s="12" t="s">
        <v>205</v>
      </c>
      <c r="C20" s="330">
        <v>3748192</v>
      </c>
      <c r="D20" s="12"/>
      <c r="E20" s="330">
        <v>3462993</v>
      </c>
      <c r="F20" s="12"/>
      <c r="G20" s="330">
        <v>285199</v>
      </c>
      <c r="H20" s="12"/>
      <c r="I20" s="331">
        <v>0.0824</v>
      </c>
    </row>
    <row r="21" spans="2:9" ht="12.75">
      <c r="B21" s="7" t="s">
        <v>206</v>
      </c>
      <c r="C21" s="52">
        <v>2967071</v>
      </c>
      <c r="E21" s="52">
        <v>2763391</v>
      </c>
      <c r="G21" s="52">
        <v>203680</v>
      </c>
      <c r="I21" s="223">
        <v>0.0737</v>
      </c>
    </row>
    <row r="22" spans="2:9" ht="12.75">
      <c r="B22" s="7" t="s">
        <v>207</v>
      </c>
      <c r="C22" s="52">
        <v>781121</v>
      </c>
      <c r="E22" s="52">
        <v>699602</v>
      </c>
      <c r="G22" s="52">
        <v>81519</v>
      </c>
      <c r="I22" s="223">
        <v>0.1165</v>
      </c>
    </row>
    <row r="23" spans="3:9" ht="5.25" customHeight="1">
      <c r="C23" s="52"/>
      <c r="E23" s="52"/>
      <c r="G23" s="52"/>
      <c r="I23" s="52"/>
    </row>
    <row r="24" spans="2:9" ht="12.75">
      <c r="B24" s="13" t="s">
        <v>208</v>
      </c>
      <c r="C24" s="53">
        <v>5454280</v>
      </c>
      <c r="E24" s="53">
        <v>5398711</v>
      </c>
      <c r="G24" s="53">
        <v>55569</v>
      </c>
      <c r="I24" s="224">
        <v>0.0103</v>
      </c>
    </row>
    <row r="28" spans="2:9" ht="11.25">
      <c r="B28" s="355" t="s">
        <v>209</v>
      </c>
      <c r="C28" s="356"/>
      <c r="D28" s="356"/>
      <c r="E28" s="356"/>
      <c r="F28" s="10"/>
      <c r="G28" s="255" t="s">
        <v>115</v>
      </c>
      <c r="H28" s="10"/>
      <c r="I28" s="255" t="s">
        <v>115</v>
      </c>
    </row>
    <row r="29" spans="2:9" ht="11.25">
      <c r="B29" s="355"/>
      <c r="C29" s="222">
        <v>42979</v>
      </c>
      <c r="D29" s="10"/>
      <c r="E29" s="281" t="s">
        <v>235</v>
      </c>
      <c r="F29" s="10"/>
      <c r="G29" s="254"/>
      <c r="H29" s="10"/>
      <c r="I29" s="254" t="s">
        <v>1</v>
      </c>
    </row>
    <row r="30" spans="2:9" ht="11.25">
      <c r="B30" s="355"/>
      <c r="C30" s="357" t="s">
        <v>197</v>
      </c>
      <c r="D30" s="357"/>
      <c r="E30" s="357"/>
      <c r="F30" s="10"/>
      <c r="G30" s="255"/>
      <c r="H30" s="10"/>
      <c r="I30" s="255"/>
    </row>
    <row r="31" spans="3:9" ht="11.25">
      <c r="C31" s="253"/>
      <c r="E31" s="253"/>
      <c r="G31" s="253"/>
      <c r="I31" s="253"/>
    </row>
    <row r="32" spans="2:9" ht="12.75">
      <c r="B32" s="12" t="s">
        <v>210</v>
      </c>
      <c r="C32" s="52">
        <v>397060</v>
      </c>
      <c r="E32" s="52">
        <v>414942</v>
      </c>
      <c r="G32" s="52">
        <v>-17882</v>
      </c>
      <c r="I32" s="223">
        <v>-0.0431</v>
      </c>
    </row>
    <row r="33" spans="2:9" ht="8.25" customHeight="1">
      <c r="B33" s="12"/>
      <c r="C33" s="52"/>
      <c r="E33" s="52"/>
      <c r="G33" s="52"/>
      <c r="I33" s="225"/>
    </row>
    <row r="34" spans="2:9" ht="12.75">
      <c r="B34" s="12" t="s">
        <v>211</v>
      </c>
      <c r="C34" s="52">
        <v>-76049</v>
      </c>
      <c r="E34" s="52">
        <v>-12925</v>
      </c>
      <c r="G34" s="52">
        <v>-63124</v>
      </c>
      <c r="I34" s="223">
        <v>4.8839</v>
      </c>
    </row>
    <row r="35" spans="2:9" ht="8.25" customHeight="1">
      <c r="B35" s="12"/>
      <c r="C35" s="52"/>
      <c r="E35" s="52"/>
      <c r="G35" s="52"/>
      <c r="I35" s="225"/>
    </row>
    <row r="36" spans="2:9" ht="12.75">
      <c r="B36" s="12" t="s">
        <v>212</v>
      </c>
      <c r="C36" s="52">
        <v>-296779</v>
      </c>
      <c r="E36" s="52">
        <v>-324982</v>
      </c>
      <c r="G36" s="52">
        <v>28203</v>
      </c>
      <c r="I36" s="223">
        <v>-0.0868</v>
      </c>
    </row>
    <row r="37" spans="3:9" ht="8.25" customHeight="1">
      <c r="C37" s="52"/>
      <c r="E37" s="52"/>
      <c r="G37" s="52"/>
      <c r="I37" s="52"/>
    </row>
    <row r="38" spans="2:9" ht="12.75">
      <c r="B38" s="13" t="s">
        <v>213</v>
      </c>
      <c r="C38" s="53">
        <v>24232</v>
      </c>
      <c r="E38" s="53">
        <v>77035</v>
      </c>
      <c r="G38" s="53">
        <v>-52803</v>
      </c>
      <c r="I38" s="224">
        <v>-0.6854</v>
      </c>
    </row>
  </sheetData>
  <sheetProtection/>
  <mergeCells count="9">
    <mergeCell ref="B28:B30"/>
    <mergeCell ref="B3:B5"/>
    <mergeCell ref="B14:B16"/>
    <mergeCell ref="C3:E3"/>
    <mergeCell ref="C14:E14"/>
    <mergeCell ref="C28:E28"/>
    <mergeCell ref="C5:E5"/>
    <mergeCell ref="C16:E16"/>
    <mergeCell ref="C30:E30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C4:M19"/>
  <sheetViews>
    <sheetView showGridLines="0" zoomScalePageLayoutView="0" workbookViewId="0" topLeftCell="A1">
      <selection activeCell="C4" sqref="C4:D4"/>
    </sheetView>
  </sheetViews>
  <sheetFormatPr defaultColWidth="9.140625" defaultRowHeight="15"/>
  <cols>
    <col min="1" max="2" width="9.140625" style="7" customWidth="1"/>
    <col min="3" max="3" width="14.421875" style="7" customWidth="1"/>
    <col min="4" max="4" width="38.8515625" style="7" customWidth="1"/>
    <col min="5" max="5" width="9.140625" style="7" customWidth="1"/>
    <col min="6" max="6" width="0.9921875" style="7" customWidth="1"/>
    <col min="7" max="7" width="8.7109375" style="7" customWidth="1"/>
    <col min="8" max="8" width="1.7109375" style="7" customWidth="1"/>
    <col min="9" max="9" width="10.421875" style="7" customWidth="1"/>
    <col min="10" max="10" width="1.7109375" style="7" customWidth="1"/>
    <col min="11" max="11" width="11.28125" style="7" customWidth="1"/>
    <col min="12" max="12" width="1.7109375" style="7" customWidth="1"/>
    <col min="13" max="13" width="11.57421875" style="7" customWidth="1"/>
    <col min="14" max="14" width="15.140625" style="7" customWidth="1"/>
    <col min="15" max="15" width="10.57421875" style="7" customWidth="1"/>
    <col min="16" max="16" width="11.57421875" style="7" customWidth="1"/>
    <col min="17" max="17" width="11.421875" style="7" customWidth="1"/>
    <col min="18" max="16384" width="9.140625" style="7" customWidth="1"/>
  </cols>
  <sheetData>
    <row r="4" spans="3:13" ht="11.25">
      <c r="C4" s="358" t="s">
        <v>214</v>
      </c>
      <c r="D4" s="358"/>
      <c r="E4" s="256" t="s">
        <v>233</v>
      </c>
      <c r="F4" s="256"/>
      <c r="G4" s="209">
        <v>42979</v>
      </c>
      <c r="I4" s="256" t="s">
        <v>249</v>
      </c>
      <c r="J4" s="144"/>
      <c r="K4" s="256" t="s">
        <v>115</v>
      </c>
      <c r="L4" s="146"/>
      <c r="M4" s="256" t="s">
        <v>232</v>
      </c>
    </row>
    <row r="5" spans="3:13" ht="9" customHeight="1" thickBot="1">
      <c r="C5" s="18"/>
      <c r="D5" s="18"/>
      <c r="E5" s="18"/>
      <c r="F5" s="18"/>
      <c r="G5" s="18"/>
      <c r="I5" s="18"/>
      <c r="J5" s="56"/>
      <c r="K5" s="18"/>
      <c r="L5" s="56"/>
      <c r="M5" s="18"/>
    </row>
    <row r="6" spans="3:13" ht="13.5" thickTop="1">
      <c r="C6" s="19" t="s">
        <v>215</v>
      </c>
      <c r="D6" s="20" t="s">
        <v>215</v>
      </c>
      <c r="E6" s="29" t="s">
        <v>234</v>
      </c>
      <c r="F6" s="20"/>
      <c r="G6" s="227">
        <v>1.5</v>
      </c>
      <c r="I6" s="227">
        <v>1.4164871385924018</v>
      </c>
      <c r="J6" s="220"/>
      <c r="K6" s="227">
        <v>0.08351286140759817</v>
      </c>
      <c r="L6" s="220"/>
      <c r="M6" s="228">
        <v>0.059</v>
      </c>
    </row>
    <row r="7" spans="3:13" ht="12.75">
      <c r="C7" s="20"/>
      <c r="D7" s="20" t="s">
        <v>216</v>
      </c>
      <c r="E7" s="29" t="s">
        <v>234</v>
      </c>
      <c r="F7" s="20"/>
      <c r="G7" s="248">
        <v>1.43</v>
      </c>
      <c r="I7" s="227">
        <v>1.3459338322496217</v>
      </c>
      <c r="J7" s="220"/>
      <c r="K7" s="227">
        <v>0.08406616775037823</v>
      </c>
      <c r="L7" s="220"/>
      <c r="M7" s="228">
        <v>0.0625</v>
      </c>
    </row>
    <row r="8" spans="3:13" ht="13.5" thickBot="1">
      <c r="C8" s="21"/>
      <c r="D8" s="21" t="s">
        <v>217</v>
      </c>
      <c r="E8" s="30" t="s">
        <v>17</v>
      </c>
      <c r="F8" s="21"/>
      <c r="G8" s="229">
        <v>286621</v>
      </c>
      <c r="I8" s="229">
        <v>254609</v>
      </c>
      <c r="J8" s="230"/>
      <c r="K8" s="229">
        <v>32012</v>
      </c>
      <c r="L8" s="230"/>
      <c r="M8" s="231">
        <v>0.1257</v>
      </c>
    </row>
    <row r="9" spans="3:13" ht="13.5" thickTop="1">
      <c r="C9" s="22" t="s">
        <v>218</v>
      </c>
      <c r="D9" s="23" t="s">
        <v>218</v>
      </c>
      <c r="E9" s="31" t="s">
        <v>234</v>
      </c>
      <c r="F9" s="23"/>
      <c r="G9" s="249">
        <v>0.46</v>
      </c>
      <c r="I9" s="232">
        <v>0.5380558495992604</v>
      </c>
      <c r="J9" s="220"/>
      <c r="K9" s="233">
        <v>-0.07805584959926043</v>
      </c>
      <c r="L9" s="220"/>
      <c r="M9" s="234">
        <v>-0.1451</v>
      </c>
    </row>
    <row r="10" spans="3:13" ht="12.75">
      <c r="C10" s="23"/>
      <c r="D10" s="23" t="s">
        <v>219</v>
      </c>
      <c r="E10" s="31" t="s">
        <v>1</v>
      </c>
      <c r="F10" s="23"/>
      <c r="G10" s="235">
        <v>0.334</v>
      </c>
      <c r="I10" s="235">
        <v>0.32417929728141726</v>
      </c>
      <c r="J10" s="236"/>
      <c r="K10" s="237">
        <v>0.009820702718582763</v>
      </c>
      <c r="L10" s="236"/>
      <c r="M10" s="234">
        <v>0.0303</v>
      </c>
    </row>
    <row r="11" spans="3:13" ht="12.75">
      <c r="C11" s="23"/>
      <c r="D11" s="23" t="s">
        <v>220</v>
      </c>
      <c r="E11" s="31" t="s">
        <v>1</v>
      </c>
      <c r="F11" s="23"/>
      <c r="G11" s="235">
        <v>0.666</v>
      </c>
      <c r="I11" s="235">
        <v>0.6758207027185827</v>
      </c>
      <c r="J11" s="236"/>
      <c r="K11" s="237">
        <v>-0.009820702718582708</v>
      </c>
      <c r="L11" s="236"/>
      <c r="M11" s="234">
        <v>-0.0145</v>
      </c>
    </row>
    <row r="12" spans="3:13" ht="13.5" thickBot="1">
      <c r="C12" s="24"/>
      <c r="D12" s="24" t="s">
        <v>221</v>
      </c>
      <c r="E12" s="32" t="s">
        <v>234</v>
      </c>
      <c r="F12" s="24"/>
      <c r="G12" s="250">
        <v>15.712962096396819</v>
      </c>
      <c r="I12" s="238">
        <v>22.047154848942014</v>
      </c>
      <c r="J12" s="239"/>
      <c r="K12" s="240">
        <v>-6.334192752545196</v>
      </c>
      <c r="L12" s="239"/>
      <c r="M12" s="241">
        <v>-0.2873</v>
      </c>
    </row>
    <row r="13" spans="3:13" ht="13.5" thickTop="1">
      <c r="C13" s="25" t="s">
        <v>222</v>
      </c>
      <c r="D13" s="26" t="s">
        <v>223</v>
      </c>
      <c r="E13" s="33" t="s">
        <v>1</v>
      </c>
      <c r="F13" s="26"/>
      <c r="G13" s="242">
        <v>0.20799963239964644</v>
      </c>
      <c r="I13" s="242">
        <v>0.22896114427439807</v>
      </c>
      <c r="J13" s="243"/>
      <c r="K13" s="244">
        <v>-0.02096151187475162</v>
      </c>
      <c r="L13" s="243"/>
      <c r="M13" s="245">
        <v>-0.0916</v>
      </c>
    </row>
    <row r="14" spans="3:13" ht="12.75">
      <c r="C14" s="26"/>
      <c r="D14" s="26" t="s">
        <v>224</v>
      </c>
      <c r="E14" s="33" t="s">
        <v>1</v>
      </c>
      <c r="F14" s="26"/>
      <c r="G14" s="242">
        <v>0.1101</v>
      </c>
      <c r="I14" s="242">
        <v>0.11945167261924403</v>
      </c>
      <c r="J14" s="243"/>
      <c r="K14" s="242">
        <v>-0.009351672619244022</v>
      </c>
      <c r="L14" s="243"/>
      <c r="M14" s="245">
        <v>-0.0783</v>
      </c>
    </row>
    <row r="15" spans="3:13" ht="13.5" thickBot="1">
      <c r="C15" s="27"/>
      <c r="D15" s="27" t="s">
        <v>225</v>
      </c>
      <c r="E15" s="34" t="s">
        <v>1</v>
      </c>
      <c r="F15" s="27"/>
      <c r="G15" s="246">
        <v>0.0852</v>
      </c>
      <c r="I15" s="246">
        <v>0.08699573262966728</v>
      </c>
      <c r="J15" s="243"/>
      <c r="K15" s="246">
        <v>-0.0017957326296672849</v>
      </c>
      <c r="L15" s="243"/>
      <c r="M15" s="247">
        <v>-0.0206</v>
      </c>
    </row>
    <row r="16" spans="11:13" ht="12" thickTop="1">
      <c r="K16" s="207"/>
      <c r="L16" s="207"/>
      <c r="M16" s="207"/>
    </row>
    <row r="17" ht="11.25">
      <c r="C17" s="7" t="s">
        <v>226</v>
      </c>
    </row>
    <row r="18" ht="11.25">
      <c r="C18" s="7" t="s">
        <v>227</v>
      </c>
    </row>
    <row r="19" ht="11.25">
      <c r="C19" s="7" t="s">
        <v>250</v>
      </c>
    </row>
  </sheetData>
  <sheetProtection/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B2:K18"/>
  <sheetViews>
    <sheetView showGridLines="0" zoomScalePageLayoutView="0" workbookViewId="0" topLeftCell="A1">
      <selection activeCell="B4" sqref="B4:J4"/>
    </sheetView>
  </sheetViews>
  <sheetFormatPr defaultColWidth="9.140625" defaultRowHeight="15"/>
  <cols>
    <col min="1" max="1" width="9.140625" style="7" customWidth="1"/>
    <col min="2" max="2" width="46.28125" style="7" bestFit="1" customWidth="1"/>
    <col min="3" max="3" width="0.71875" style="7" customWidth="1"/>
    <col min="4" max="4" width="12.421875" style="7" customWidth="1"/>
    <col min="5" max="5" width="2.7109375" style="7" customWidth="1"/>
    <col min="6" max="6" width="12.421875" style="7" customWidth="1"/>
    <col min="7" max="7" width="2.7109375" style="7" customWidth="1"/>
    <col min="8" max="8" width="11.57421875" style="7" customWidth="1"/>
    <col min="9" max="9" width="2.7109375" style="7" customWidth="1"/>
    <col min="10" max="10" width="11.57421875" style="7" customWidth="1"/>
    <col min="11" max="16384" width="9.140625" style="7" customWidth="1"/>
  </cols>
  <sheetData>
    <row r="2" spans="2:10" ht="11.25">
      <c r="B2" s="345" t="s">
        <v>228</v>
      </c>
      <c r="C2" s="345"/>
      <c r="D2" s="345"/>
      <c r="E2" s="345"/>
      <c r="F2" s="345"/>
      <c r="G2" s="345"/>
      <c r="H2" s="345"/>
      <c r="I2" s="345"/>
      <c r="J2" s="345"/>
    </row>
    <row r="3" spans="2:10" ht="11.25" customHeight="1">
      <c r="B3" s="345" t="s">
        <v>251</v>
      </c>
      <c r="C3" s="345"/>
      <c r="D3" s="345"/>
      <c r="E3" s="345"/>
      <c r="F3" s="345"/>
      <c r="G3" s="345"/>
      <c r="H3" s="345"/>
      <c r="I3" s="345"/>
      <c r="J3" s="345"/>
    </row>
    <row r="4" spans="2:10" ht="11.25">
      <c r="B4" s="345" t="s">
        <v>197</v>
      </c>
      <c r="C4" s="345"/>
      <c r="D4" s="345"/>
      <c r="E4" s="345"/>
      <c r="F4" s="345"/>
      <c r="G4" s="345"/>
      <c r="H4" s="345"/>
      <c r="I4" s="345"/>
      <c r="J4" s="345"/>
    </row>
    <row r="5" spans="2:10" ht="11.25">
      <c r="B5" s="37"/>
      <c r="C5" s="37"/>
      <c r="D5" s="37"/>
      <c r="E5" s="37"/>
      <c r="F5" s="37"/>
      <c r="G5" s="37"/>
      <c r="H5" s="37"/>
      <c r="J5" s="37"/>
    </row>
    <row r="6" spans="2:11" ht="36.75" customHeight="1">
      <c r="B6" s="125" t="s">
        <v>90</v>
      </c>
      <c r="C6" s="147"/>
      <c r="D6" s="359" t="s">
        <v>229</v>
      </c>
      <c r="E6" s="359"/>
      <c r="F6" s="359"/>
      <c r="G6" s="148"/>
      <c r="H6" s="359" t="s">
        <v>230</v>
      </c>
      <c r="I6" s="359"/>
      <c r="J6" s="359"/>
      <c r="K6" s="149"/>
    </row>
    <row r="7" spans="2:10" ht="12" customHeight="1">
      <c r="B7" s="125"/>
      <c r="C7" s="125"/>
      <c r="D7" s="203">
        <v>42979</v>
      </c>
      <c r="E7" s="126"/>
      <c r="F7" s="203" t="s">
        <v>238</v>
      </c>
      <c r="G7" s="126"/>
      <c r="H7" s="203">
        <v>42979</v>
      </c>
      <c r="I7" s="126"/>
      <c r="J7" s="203" t="s">
        <v>238</v>
      </c>
    </row>
    <row r="8" spans="2:10" ht="11.25">
      <c r="B8" s="7" t="s">
        <v>175</v>
      </c>
      <c r="D8" s="52">
        <v>147096</v>
      </c>
      <c r="E8" s="52"/>
      <c r="F8" s="52">
        <v>146996</v>
      </c>
      <c r="G8" s="52"/>
      <c r="H8" s="52">
        <v>85593</v>
      </c>
      <c r="J8" s="52">
        <v>97886</v>
      </c>
    </row>
    <row r="9" spans="2:10" ht="11.25">
      <c r="B9" s="7" t="s">
        <v>176</v>
      </c>
      <c r="D9" s="52">
        <v>45441</v>
      </c>
      <c r="E9" s="52"/>
      <c r="F9" s="210">
        <v>47375</v>
      </c>
      <c r="G9" s="52"/>
      <c r="H9" s="52">
        <v>23090</v>
      </c>
      <c r="J9" s="52">
        <v>20225</v>
      </c>
    </row>
    <row r="10" spans="2:10" ht="11.25">
      <c r="B10" s="7" t="s">
        <v>236</v>
      </c>
      <c r="D10" s="52">
        <v>2233</v>
      </c>
      <c r="E10" s="52"/>
      <c r="F10" s="337">
        <v>0</v>
      </c>
      <c r="G10" s="338"/>
      <c r="H10" s="338">
        <v>0</v>
      </c>
      <c r="I10" s="339"/>
      <c r="J10" s="338">
        <v>0</v>
      </c>
    </row>
    <row r="11" spans="2:10" ht="11.25">
      <c r="B11" s="13" t="s">
        <v>237</v>
      </c>
      <c r="C11" s="13"/>
      <c r="D11" s="53">
        <v>194770</v>
      </c>
      <c r="E11" s="53"/>
      <c r="F11" s="53">
        <v>194371</v>
      </c>
      <c r="G11" s="53"/>
      <c r="H11" s="53">
        <v>108683</v>
      </c>
      <c r="J11" s="53">
        <v>118111</v>
      </c>
    </row>
    <row r="16" ht="11.25">
      <c r="F16" s="150"/>
    </row>
    <row r="18" ht="11.25">
      <c r="B18" s="150"/>
    </row>
  </sheetData>
  <sheetProtection/>
  <mergeCells count="5">
    <mergeCell ref="D6:F6"/>
    <mergeCell ref="H6:J6"/>
    <mergeCell ref="B2:J2"/>
    <mergeCell ref="B3:J3"/>
    <mergeCell ref="B4:J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B3:D6"/>
  <sheetViews>
    <sheetView showGridLines="0" zoomScalePageLayoutView="0" workbookViewId="0" topLeftCell="A1">
      <selection activeCell="B3" sqref="B3:B4"/>
    </sheetView>
  </sheetViews>
  <sheetFormatPr defaultColWidth="11.421875" defaultRowHeight="15"/>
  <cols>
    <col min="1" max="1" width="11.421875" style="332" customWidth="1"/>
    <col min="2" max="2" width="28.57421875" style="332" customWidth="1"/>
    <col min="3" max="4" width="14.00390625" style="332" customWidth="1"/>
    <col min="5" max="16384" width="11.421875" style="332" customWidth="1"/>
  </cols>
  <sheetData>
    <row r="1" ht="23.25" customHeight="1"/>
    <row r="3" spans="2:4" ht="18" customHeight="1">
      <c r="B3" s="360" t="s">
        <v>253</v>
      </c>
      <c r="C3" s="361" t="s">
        <v>254</v>
      </c>
      <c r="D3" s="361" t="s">
        <v>255</v>
      </c>
    </row>
    <row r="4" spans="2:4" ht="18" customHeight="1">
      <c r="B4" s="360"/>
      <c r="C4" s="361"/>
      <c r="D4" s="361"/>
    </row>
    <row r="5" spans="2:4" ht="6" customHeight="1">
      <c r="B5" s="56"/>
      <c r="C5" s="333"/>
      <c r="D5" s="334"/>
    </row>
    <row r="6" spans="2:4" ht="12" thickBot="1">
      <c r="B6" s="335" t="s">
        <v>256</v>
      </c>
      <c r="C6" s="336">
        <v>0.92</v>
      </c>
      <c r="D6" s="336">
        <v>0.92</v>
      </c>
    </row>
  </sheetData>
  <sheetProtection/>
  <mergeCells count="3"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3:Q19"/>
  <sheetViews>
    <sheetView zoomScalePageLayoutView="0" workbookViewId="0" topLeftCell="A1">
      <selection activeCell="C17" sqref="C17"/>
    </sheetView>
  </sheetViews>
  <sheetFormatPr defaultColWidth="10.00390625" defaultRowHeight="15"/>
  <cols>
    <col min="1" max="1" width="2.7109375" style="127" customWidth="1"/>
    <col min="2" max="2" width="34.421875" style="127" customWidth="1"/>
    <col min="3" max="4" width="10.28125" style="127" customWidth="1"/>
    <col min="5" max="5" width="0.71875" style="127" customWidth="1"/>
    <col min="6" max="7" width="10.28125" style="127" customWidth="1"/>
    <col min="8" max="8" width="0.71875" style="127" customWidth="1"/>
    <col min="9" max="10" width="10.28125" style="127" customWidth="1"/>
    <col min="11" max="11" width="0.71875" style="127" customWidth="1"/>
    <col min="12" max="12" width="10.28125" style="127" customWidth="1"/>
    <col min="13" max="13" width="11.57421875" style="127" customWidth="1"/>
    <col min="14" max="14" width="4.00390625" style="127" customWidth="1"/>
    <col min="15" max="15" width="7.140625" style="127" customWidth="1"/>
    <col min="16" max="16" width="7.57421875" style="127" bestFit="1" customWidth="1"/>
    <col min="17" max="17" width="8.28125" style="127" bestFit="1" customWidth="1"/>
    <col min="18" max="18" width="4.00390625" style="127" customWidth="1"/>
    <col min="19" max="19" width="8.7109375" style="127" customWidth="1"/>
    <col min="20" max="20" width="10.28125" style="127" customWidth="1"/>
    <col min="21" max="21" width="7.57421875" style="127" customWidth="1"/>
    <col min="22" max="245" width="4.00390625" style="127" customWidth="1"/>
    <col min="246" max="246" width="2.7109375" style="127" customWidth="1"/>
    <col min="247" max="247" width="28.57421875" style="127" customWidth="1"/>
    <col min="248" max="255" width="10.28125" style="127" customWidth="1"/>
    <col min="256" max="16384" width="10.00390625" style="127" customWidth="1"/>
  </cols>
  <sheetData>
    <row r="3" spans="2:13" ht="12.75">
      <c r="B3" s="251"/>
      <c r="C3" s="343" t="s">
        <v>92</v>
      </c>
      <c r="D3" s="343"/>
      <c r="E3" s="251"/>
      <c r="F3" s="343" t="s">
        <v>94</v>
      </c>
      <c r="G3" s="343"/>
      <c r="H3" s="251"/>
      <c r="I3" s="343" t="s">
        <v>95</v>
      </c>
      <c r="J3" s="343"/>
      <c r="K3" s="251"/>
      <c r="L3" s="343" t="s">
        <v>96</v>
      </c>
      <c r="M3" s="343"/>
    </row>
    <row r="4" spans="2:13" ht="12.75">
      <c r="B4" s="251"/>
      <c r="C4" s="344" t="s">
        <v>86</v>
      </c>
      <c r="D4" s="344"/>
      <c r="E4" s="251"/>
      <c r="F4" s="344" t="s">
        <v>82</v>
      </c>
      <c r="G4" s="344"/>
      <c r="H4" s="251"/>
      <c r="I4" s="344" t="s">
        <v>97</v>
      </c>
      <c r="J4" s="344"/>
      <c r="K4" s="251"/>
      <c r="L4" s="252"/>
      <c r="M4" s="252"/>
    </row>
    <row r="5" spans="2:13" ht="10.5" customHeight="1">
      <c r="B5" s="251"/>
      <c r="C5" s="181">
        <v>42979</v>
      </c>
      <c r="D5" s="205" t="s">
        <v>241</v>
      </c>
      <c r="E5" s="280"/>
      <c r="F5" s="181">
        <v>42979</v>
      </c>
      <c r="G5" s="205" t="s">
        <v>241</v>
      </c>
      <c r="H5" s="280"/>
      <c r="I5" s="181">
        <v>42979</v>
      </c>
      <c r="J5" s="205" t="s">
        <v>241</v>
      </c>
      <c r="K5" s="280"/>
      <c r="L5" s="181">
        <v>42979</v>
      </c>
      <c r="M5" s="205" t="s">
        <v>241</v>
      </c>
    </row>
    <row r="6" spans="2:17" s="132" customFormat="1" ht="12" customHeight="1">
      <c r="B6" s="134" t="s">
        <v>84</v>
      </c>
      <c r="C6" s="286">
        <v>12371</v>
      </c>
      <c r="D6" s="286">
        <v>9454</v>
      </c>
      <c r="E6" s="286"/>
      <c r="F6" s="287">
        <v>0.052</v>
      </c>
      <c r="G6" s="287">
        <v>0.052</v>
      </c>
      <c r="H6" s="287"/>
      <c r="I6" s="286">
        <v>1870</v>
      </c>
      <c r="J6" s="286">
        <v>1814</v>
      </c>
      <c r="K6" s="286"/>
      <c r="L6" s="286">
        <v>2762</v>
      </c>
      <c r="M6" s="286">
        <v>2626</v>
      </c>
      <c r="O6" s="130"/>
      <c r="Q6" s="133"/>
    </row>
    <row r="7" spans="2:15" s="128" customFormat="1" ht="12.75">
      <c r="B7" s="131" t="s">
        <v>28</v>
      </c>
      <c r="C7" s="288">
        <v>12371</v>
      </c>
      <c r="D7" s="288">
        <v>9454</v>
      </c>
      <c r="E7" s="288"/>
      <c r="F7" s="289">
        <v>0.052</v>
      </c>
      <c r="G7" s="289">
        <v>0.052</v>
      </c>
      <c r="H7" s="289"/>
      <c r="I7" s="288">
        <v>1870</v>
      </c>
      <c r="J7" s="288">
        <v>1814</v>
      </c>
      <c r="K7" s="288"/>
      <c r="L7" s="288">
        <v>2762</v>
      </c>
      <c r="M7" s="288">
        <v>2626</v>
      </c>
      <c r="O7" s="130"/>
    </row>
    <row r="8" spans="2:13" ht="12.75">
      <c r="B8" s="129" t="s">
        <v>98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2:8" ht="12.75">
      <c r="B9" s="162" t="s">
        <v>242</v>
      </c>
      <c r="C9" s="129"/>
      <c r="D9" s="129"/>
      <c r="E9" s="129"/>
      <c r="F9" s="167"/>
      <c r="G9" s="129"/>
      <c r="H9" s="129"/>
    </row>
    <row r="10" spans="2:8" ht="12.75">
      <c r="B10" s="162"/>
      <c r="C10" s="129"/>
      <c r="D10" s="129"/>
      <c r="E10" s="129"/>
      <c r="F10" s="167"/>
      <c r="G10" s="129"/>
      <c r="H10" s="129"/>
    </row>
    <row r="11" spans="2:8" ht="12.75">
      <c r="B11" s="162"/>
      <c r="C11" s="129"/>
      <c r="D11" s="129"/>
      <c r="E11" s="129"/>
      <c r="F11" s="167"/>
      <c r="G11" s="129"/>
      <c r="H11" s="129"/>
    </row>
    <row r="12" spans="2:8" ht="12.75">
      <c r="B12" s="162"/>
      <c r="C12" s="129"/>
      <c r="D12" s="129"/>
      <c r="E12" s="129"/>
      <c r="F12" s="167"/>
      <c r="G12" s="129"/>
      <c r="H12" s="129"/>
    </row>
    <row r="13" spans="2:13" ht="12.75">
      <c r="B13" s="251"/>
      <c r="C13" s="343" t="s">
        <v>92</v>
      </c>
      <c r="D13" s="343"/>
      <c r="E13" s="251"/>
      <c r="F13" s="343" t="s">
        <v>94</v>
      </c>
      <c r="G13" s="343"/>
      <c r="H13" s="251"/>
      <c r="I13" s="343" t="s">
        <v>95</v>
      </c>
      <c r="J13" s="343"/>
      <c r="K13" s="251"/>
      <c r="L13" s="343" t="s">
        <v>96</v>
      </c>
      <c r="M13" s="343"/>
    </row>
    <row r="14" spans="2:13" ht="12.75">
      <c r="B14" s="251"/>
      <c r="C14" s="344" t="s">
        <v>86</v>
      </c>
      <c r="D14" s="344"/>
      <c r="E14" s="251"/>
      <c r="F14" s="344" t="s">
        <v>82</v>
      </c>
      <c r="G14" s="344"/>
      <c r="H14" s="251"/>
      <c r="I14" s="344" t="s">
        <v>97</v>
      </c>
      <c r="J14" s="344"/>
      <c r="K14" s="251"/>
      <c r="L14" s="252"/>
      <c r="M14" s="252"/>
    </row>
    <row r="15" spans="2:13" ht="12.75">
      <c r="B15" s="251"/>
      <c r="C15" s="181">
        <v>42979</v>
      </c>
      <c r="D15" s="205" t="s">
        <v>241</v>
      </c>
      <c r="E15" s="280"/>
      <c r="F15" s="181">
        <v>42979</v>
      </c>
      <c r="G15" s="205" t="s">
        <v>241</v>
      </c>
      <c r="H15" s="280"/>
      <c r="I15" s="181">
        <v>42979</v>
      </c>
      <c r="J15" s="205" t="s">
        <v>241</v>
      </c>
      <c r="K15" s="280"/>
      <c r="L15" s="181">
        <v>42979</v>
      </c>
      <c r="M15" s="205" t="s">
        <v>241</v>
      </c>
    </row>
    <row r="16" spans="2:13" ht="12.75">
      <c r="B16" s="134" t="s">
        <v>84</v>
      </c>
      <c r="C16" s="286">
        <v>12371</v>
      </c>
      <c r="D16" s="286">
        <v>12009</v>
      </c>
      <c r="E16" s="286"/>
      <c r="F16" s="287">
        <v>0.052</v>
      </c>
      <c r="G16" s="287">
        <v>0.052</v>
      </c>
      <c r="H16" s="287"/>
      <c r="I16" s="286">
        <v>1870</v>
      </c>
      <c r="J16" s="286">
        <v>1814</v>
      </c>
      <c r="K16" s="286"/>
      <c r="L16" s="286">
        <v>2762</v>
      </c>
      <c r="M16" s="286">
        <v>2626</v>
      </c>
    </row>
    <row r="17" spans="2:13" ht="12.75">
      <c r="B17" s="131" t="s">
        <v>28</v>
      </c>
      <c r="C17" s="288">
        <v>12371</v>
      </c>
      <c r="D17" s="288">
        <v>12009</v>
      </c>
      <c r="E17" s="288"/>
      <c r="F17" s="289">
        <v>0.052</v>
      </c>
      <c r="G17" s="289">
        <v>0.052</v>
      </c>
      <c r="H17" s="289"/>
      <c r="I17" s="288">
        <v>1870</v>
      </c>
      <c r="J17" s="288">
        <v>1814</v>
      </c>
      <c r="K17" s="288"/>
      <c r="L17" s="288">
        <v>2762</v>
      </c>
      <c r="M17" s="288">
        <v>2626</v>
      </c>
    </row>
    <row r="18" spans="2:13" ht="12.75">
      <c r="B18" s="129" t="s">
        <v>98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ht="12.75">
      <c r="B19" s="162" t="s">
        <v>243</v>
      </c>
    </row>
  </sheetData>
  <sheetProtection/>
  <mergeCells count="14">
    <mergeCell ref="C13:D13"/>
    <mergeCell ref="F13:G13"/>
    <mergeCell ref="I13:J13"/>
    <mergeCell ref="L13:M13"/>
    <mergeCell ref="C14:D14"/>
    <mergeCell ref="F14:G14"/>
    <mergeCell ref="I14:J14"/>
    <mergeCell ref="L3:M3"/>
    <mergeCell ref="C4:D4"/>
    <mergeCell ref="F4:G4"/>
    <mergeCell ref="I4:J4"/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3:M35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9.140625" style="7" customWidth="1"/>
    <col min="2" max="2" width="39.7109375" style="67" customWidth="1"/>
    <col min="3" max="3" width="8.28125" style="67" bestFit="1" customWidth="1"/>
    <col min="4" max="4" width="8.57421875" style="67" bestFit="1" customWidth="1"/>
    <col min="5" max="5" width="1.28515625" style="67" customWidth="1"/>
    <col min="6" max="6" width="7.7109375" style="67" bestFit="1" customWidth="1"/>
    <col min="7" max="7" width="7.421875" style="67" bestFit="1" customWidth="1"/>
    <col min="8" max="8" width="8.28125" style="67" bestFit="1" customWidth="1"/>
    <col min="9" max="9" width="8.57421875" style="67" bestFit="1" customWidth="1"/>
    <col min="10" max="10" width="12.57421875" style="67" customWidth="1"/>
    <col min="11" max="13" width="11.421875" style="67" customWidth="1"/>
    <col min="14" max="16384" width="9.140625" style="7" customWidth="1"/>
  </cols>
  <sheetData>
    <row r="3" spans="2:9" ht="12.75">
      <c r="B3" s="187"/>
      <c r="C3" s="187"/>
      <c r="D3" s="187"/>
      <c r="E3" s="187"/>
      <c r="F3" s="187"/>
      <c r="G3" s="187"/>
      <c r="H3" s="187"/>
      <c r="I3" s="187"/>
    </row>
    <row r="4" spans="2:9" ht="12.75">
      <c r="B4" s="187"/>
      <c r="C4" s="187"/>
      <c r="D4" s="187"/>
      <c r="E4" s="187"/>
      <c r="F4" s="187"/>
      <c r="G4" s="187"/>
      <c r="H4" s="187"/>
      <c r="I4" s="187"/>
    </row>
    <row r="5" spans="2:9" ht="12.75">
      <c r="B5" s="345" t="s">
        <v>99</v>
      </c>
      <c r="C5" s="345"/>
      <c r="D5" s="345"/>
      <c r="E5" s="345"/>
      <c r="F5" s="345"/>
      <c r="G5" s="345"/>
      <c r="H5" s="345"/>
      <c r="I5" s="345"/>
    </row>
    <row r="6" spans="2:9" ht="12.75">
      <c r="B6" s="345" t="s">
        <v>100</v>
      </c>
      <c r="C6" s="345"/>
      <c r="D6" s="345"/>
      <c r="E6" s="345"/>
      <c r="F6" s="345"/>
      <c r="G6" s="345"/>
      <c r="H6" s="345"/>
      <c r="I6" s="345"/>
    </row>
    <row r="7" spans="2:9" ht="12.75">
      <c r="B7" s="345" t="s">
        <v>101</v>
      </c>
      <c r="C7" s="345"/>
      <c r="D7" s="345"/>
      <c r="E7" s="345"/>
      <c r="F7" s="345"/>
      <c r="G7" s="345"/>
      <c r="H7" s="345"/>
      <c r="I7" s="345"/>
    </row>
    <row r="8" spans="2:9" ht="14.25">
      <c r="B8" s="188"/>
      <c r="C8" s="188"/>
      <c r="D8" s="188"/>
      <c r="E8" s="188"/>
      <c r="F8" s="188"/>
      <c r="G8" s="188"/>
      <c r="H8" s="188"/>
      <c r="I8" s="188"/>
    </row>
    <row r="9" spans="2:13" ht="25.5" customHeight="1">
      <c r="B9" s="348" t="s">
        <v>102</v>
      </c>
      <c r="C9" s="346" t="s">
        <v>87</v>
      </c>
      <c r="D9" s="346"/>
      <c r="E9" s="257"/>
      <c r="F9" s="347" t="s">
        <v>231</v>
      </c>
      <c r="G9" s="347"/>
      <c r="H9" s="346" t="s">
        <v>28</v>
      </c>
      <c r="I9" s="346"/>
      <c r="J9" s="183"/>
      <c r="K9" s="183"/>
      <c r="L9" s="183"/>
      <c r="M9" s="183"/>
    </row>
    <row r="10" spans="2:9" ht="12.75">
      <c r="B10" s="348"/>
      <c r="C10" s="258">
        <v>42979</v>
      </c>
      <c r="D10" s="258" t="s">
        <v>238</v>
      </c>
      <c r="E10" s="259"/>
      <c r="F10" s="258">
        <v>42979</v>
      </c>
      <c r="G10" s="258" t="s">
        <v>238</v>
      </c>
      <c r="H10" s="258">
        <v>42979</v>
      </c>
      <c r="I10" s="258" t="s">
        <v>238</v>
      </c>
    </row>
    <row r="11" spans="2:13" ht="12.75">
      <c r="B11" s="190"/>
      <c r="C11" s="260"/>
      <c r="D11" s="260"/>
      <c r="E11" s="260"/>
      <c r="F11" s="260"/>
      <c r="G11" s="260"/>
      <c r="H11" s="260"/>
      <c r="I11" s="260"/>
      <c r="J11" s="75"/>
      <c r="K11" s="75"/>
      <c r="L11" s="75"/>
      <c r="M11" s="75"/>
    </row>
    <row r="12" spans="2:11" ht="13.5" thickBot="1">
      <c r="B12" s="191" t="s">
        <v>99</v>
      </c>
      <c r="C12" s="261"/>
      <c r="D12" s="261"/>
      <c r="E12" s="260"/>
      <c r="F12" s="261"/>
      <c r="G12" s="261"/>
      <c r="H12" s="261"/>
      <c r="I12" s="261"/>
      <c r="J12" s="107"/>
      <c r="K12" s="107"/>
    </row>
    <row r="13" spans="2:13" ht="12">
      <c r="B13" s="192"/>
      <c r="C13" s="262"/>
      <c r="D13" s="262"/>
      <c r="E13" s="260"/>
      <c r="F13" s="262"/>
      <c r="G13" s="262"/>
      <c r="H13" s="262"/>
      <c r="I13" s="262"/>
      <c r="J13" s="184"/>
      <c r="K13" s="184"/>
      <c r="L13" s="184"/>
      <c r="M13" s="184"/>
    </row>
    <row r="14" spans="2:11" ht="13.5" thickBot="1">
      <c r="B14" s="191" t="s">
        <v>103</v>
      </c>
      <c r="C14" s="263">
        <v>1070583</v>
      </c>
      <c r="D14" s="263">
        <v>899820</v>
      </c>
      <c r="E14" s="260"/>
      <c r="F14" s="263">
        <v>-280043</v>
      </c>
      <c r="G14" s="263">
        <v>-224509</v>
      </c>
      <c r="H14" s="263">
        <v>790540</v>
      </c>
      <c r="I14" s="263">
        <v>675311</v>
      </c>
      <c r="J14" s="185"/>
      <c r="K14" s="185"/>
    </row>
    <row r="15" spans="2:12" ht="12.75">
      <c r="B15" s="193" t="s">
        <v>104</v>
      </c>
      <c r="C15" s="262">
        <v>810296</v>
      </c>
      <c r="D15" s="262">
        <v>693632</v>
      </c>
      <c r="E15" s="260"/>
      <c r="F15" s="262">
        <v>-280043</v>
      </c>
      <c r="G15" s="262">
        <v>-224509</v>
      </c>
      <c r="H15" s="262">
        <v>530253</v>
      </c>
      <c r="I15" s="262">
        <v>469123</v>
      </c>
      <c r="J15" s="185"/>
      <c r="K15" s="185"/>
      <c r="L15" s="107"/>
    </row>
    <row r="16" spans="2:12" ht="12.75">
      <c r="B16" s="194" t="s">
        <v>105</v>
      </c>
      <c r="C16" s="195">
        <v>216516</v>
      </c>
      <c r="D16" s="195">
        <v>135870</v>
      </c>
      <c r="E16" s="260"/>
      <c r="F16" s="195">
        <v>0</v>
      </c>
      <c r="G16" s="195">
        <v>0</v>
      </c>
      <c r="H16" s="195">
        <v>216516</v>
      </c>
      <c r="I16" s="195">
        <v>135870</v>
      </c>
      <c r="J16" s="185"/>
      <c r="K16" s="185"/>
      <c r="L16" s="107"/>
    </row>
    <row r="17" spans="2:12" ht="12.75">
      <c r="B17" s="194" t="s">
        <v>106</v>
      </c>
      <c r="C17" s="195">
        <v>43771</v>
      </c>
      <c r="D17" s="195">
        <v>70318</v>
      </c>
      <c r="E17" s="260"/>
      <c r="F17" s="195">
        <v>0</v>
      </c>
      <c r="G17" s="195">
        <v>0</v>
      </c>
      <c r="H17" s="195">
        <v>43771</v>
      </c>
      <c r="I17" s="195">
        <v>70318</v>
      </c>
      <c r="J17" s="185"/>
      <c r="K17" s="185"/>
      <c r="L17" s="107"/>
    </row>
    <row r="18" spans="2:11" ht="13.5" thickBot="1">
      <c r="B18" s="196" t="s">
        <v>107</v>
      </c>
      <c r="C18" s="261">
        <v>0</v>
      </c>
      <c r="D18" s="261">
        <v>0</v>
      </c>
      <c r="E18" s="260"/>
      <c r="F18" s="261">
        <v>0</v>
      </c>
      <c r="G18" s="261">
        <v>0</v>
      </c>
      <c r="H18" s="261">
        <v>0</v>
      </c>
      <c r="I18" s="261">
        <v>0</v>
      </c>
      <c r="J18" s="185"/>
      <c r="K18" s="185"/>
    </row>
    <row r="19" spans="2:13" ht="12.75" thickBot="1">
      <c r="B19" s="197"/>
      <c r="C19" s="264"/>
      <c r="D19" s="265"/>
      <c r="E19" s="260"/>
      <c r="F19" s="264"/>
      <c r="G19" s="265"/>
      <c r="H19" s="264"/>
      <c r="I19" s="265"/>
      <c r="J19" s="184"/>
      <c r="K19" s="184"/>
      <c r="L19" s="184"/>
      <c r="M19" s="184"/>
    </row>
    <row r="20" spans="2:11" ht="13.5" thickBot="1">
      <c r="B20" s="191" t="s">
        <v>108</v>
      </c>
      <c r="C20" s="263">
        <v>901157</v>
      </c>
      <c r="D20" s="263">
        <v>699151</v>
      </c>
      <c r="E20" s="260"/>
      <c r="F20" s="263">
        <v>-980</v>
      </c>
      <c r="G20" s="263">
        <v>-1247</v>
      </c>
      <c r="H20" s="263">
        <v>900177</v>
      </c>
      <c r="I20" s="263">
        <v>697904</v>
      </c>
      <c r="J20" s="185"/>
      <c r="K20" s="185"/>
    </row>
    <row r="21" spans="2:12" ht="12.75">
      <c r="B21" s="193" t="s">
        <v>109</v>
      </c>
      <c r="C21" s="262">
        <v>350351</v>
      </c>
      <c r="D21" s="262">
        <v>267581</v>
      </c>
      <c r="E21" s="260"/>
      <c r="F21" s="262">
        <v>0</v>
      </c>
      <c r="G21" s="262">
        <v>-1247</v>
      </c>
      <c r="H21" s="262">
        <v>350351</v>
      </c>
      <c r="I21" s="262">
        <v>266334</v>
      </c>
      <c r="J21" s="185"/>
      <c r="K21" s="185"/>
      <c r="L21" s="107"/>
    </row>
    <row r="22" spans="2:12" ht="12.75">
      <c r="B22" s="194" t="s">
        <v>110</v>
      </c>
      <c r="C22" s="195">
        <v>285802</v>
      </c>
      <c r="D22" s="195">
        <v>219310</v>
      </c>
      <c r="E22" s="260"/>
      <c r="F22" s="195">
        <v>0</v>
      </c>
      <c r="G22" s="195">
        <v>0</v>
      </c>
      <c r="H22" s="195">
        <v>285802</v>
      </c>
      <c r="I22" s="195">
        <v>219310</v>
      </c>
      <c r="J22" s="185"/>
      <c r="K22" s="185"/>
      <c r="L22" s="107"/>
    </row>
    <row r="23" spans="2:12" ht="12.75">
      <c r="B23" s="194" t="s">
        <v>31</v>
      </c>
      <c r="C23" s="195">
        <v>166904</v>
      </c>
      <c r="D23" s="195">
        <v>135214</v>
      </c>
      <c r="E23" s="260"/>
      <c r="F23" s="195">
        <v>0</v>
      </c>
      <c r="G23" s="195">
        <v>0</v>
      </c>
      <c r="H23" s="195">
        <v>166904</v>
      </c>
      <c r="I23" s="195">
        <v>135214</v>
      </c>
      <c r="J23" s="185"/>
      <c r="K23" s="185"/>
      <c r="L23" s="107"/>
    </row>
    <row r="24" spans="2:12" ht="13.5" thickBot="1">
      <c r="B24" s="196" t="s">
        <v>111</v>
      </c>
      <c r="C24" s="261">
        <v>98100</v>
      </c>
      <c r="D24" s="261">
        <v>77046</v>
      </c>
      <c r="E24" s="260"/>
      <c r="F24" s="261">
        <v>-980</v>
      </c>
      <c r="G24" s="261">
        <v>0</v>
      </c>
      <c r="H24" s="261">
        <v>97120</v>
      </c>
      <c r="I24" s="261">
        <v>77046</v>
      </c>
      <c r="J24" s="185"/>
      <c r="K24" s="185"/>
      <c r="L24" s="107"/>
    </row>
    <row r="25" spans="2:11" ht="13.5" thickBot="1">
      <c r="B25" s="198" t="s">
        <v>112</v>
      </c>
      <c r="C25" s="261">
        <v>-281023</v>
      </c>
      <c r="D25" s="261">
        <v>-225756</v>
      </c>
      <c r="E25" s="260"/>
      <c r="F25" s="261">
        <v>0</v>
      </c>
      <c r="G25" s="261">
        <v>0</v>
      </c>
      <c r="H25" s="261">
        <v>0</v>
      </c>
      <c r="I25" s="261">
        <v>0</v>
      </c>
      <c r="J25" s="185"/>
      <c r="K25" s="185"/>
    </row>
    <row r="26" spans="2:13" ht="13.5" thickBot="1">
      <c r="B26" s="199"/>
      <c r="C26" s="266"/>
      <c r="D26" s="266"/>
      <c r="E26" s="260"/>
      <c r="F26" s="266"/>
      <c r="G26" s="266"/>
      <c r="H26" s="266"/>
      <c r="I26" s="266"/>
      <c r="J26" s="75"/>
      <c r="K26" s="75"/>
      <c r="L26" s="75"/>
      <c r="M26" s="75"/>
    </row>
    <row r="27" spans="2:11" ht="13.5" thickBot="1">
      <c r="B27" s="200" t="s">
        <v>113</v>
      </c>
      <c r="C27" s="267">
        <v>1690717</v>
      </c>
      <c r="D27" s="267">
        <v>1373215</v>
      </c>
      <c r="E27" s="260"/>
      <c r="F27" s="268">
        <v>-281023</v>
      </c>
      <c r="G27" s="268">
        <v>-225756</v>
      </c>
      <c r="H27" s="267">
        <v>1690717</v>
      </c>
      <c r="I27" s="267">
        <v>1373215</v>
      </c>
      <c r="J27" s="185"/>
      <c r="K27" s="185"/>
    </row>
    <row r="28" spans="2:9" ht="12.75">
      <c r="B28" s="189"/>
      <c r="C28" s="189"/>
      <c r="D28" s="189"/>
      <c r="E28" s="260"/>
      <c r="F28" s="189"/>
      <c r="G28" s="189"/>
      <c r="H28" s="189"/>
      <c r="I28" s="189"/>
    </row>
    <row r="29" spans="2:9" ht="12.75">
      <c r="B29" s="201" t="s">
        <v>252</v>
      </c>
      <c r="C29" s="269">
        <v>317502</v>
      </c>
      <c r="D29" s="270">
        <v>0.23121069898013058</v>
      </c>
      <c r="E29" s="272"/>
      <c r="F29" s="271">
        <v>0</v>
      </c>
      <c r="G29" s="271">
        <v>0</v>
      </c>
      <c r="H29" s="271">
        <v>317502</v>
      </c>
      <c r="I29" s="270">
        <v>0.23121069898013058</v>
      </c>
    </row>
    <row r="30" spans="2:9" ht="14.25">
      <c r="B30" s="186"/>
      <c r="C30" s="186"/>
      <c r="D30" s="186"/>
      <c r="E30" s="70"/>
      <c r="F30" s="186"/>
      <c r="G30" s="186"/>
      <c r="H30" s="186"/>
      <c r="I30" s="186"/>
    </row>
    <row r="31" spans="3:5" ht="14.25">
      <c r="C31" s="107"/>
      <c r="D31" s="107"/>
      <c r="E31" s="70"/>
    </row>
    <row r="32" ht="14.25">
      <c r="E32" s="70"/>
    </row>
    <row r="33" spans="3:5" ht="14.25">
      <c r="C33" s="107"/>
      <c r="D33" s="107"/>
      <c r="E33" s="70"/>
    </row>
    <row r="34" ht="14.25">
      <c r="E34" s="70"/>
    </row>
    <row r="35" ht="14.25">
      <c r="E35" s="70"/>
    </row>
  </sheetData>
  <sheetProtection/>
  <mergeCells count="7">
    <mergeCell ref="B5:I5"/>
    <mergeCell ref="B6:I6"/>
    <mergeCell ref="B7:I7"/>
    <mergeCell ref="H9:I9"/>
    <mergeCell ref="C9:D9"/>
    <mergeCell ref="F9:G9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77"/>
  <sheetViews>
    <sheetView showGridLines="0" zoomScale="85" zoomScaleNormal="85" zoomScalePageLayoutView="0" workbookViewId="0" topLeftCell="A1">
      <selection activeCell="F19" sqref="F19"/>
    </sheetView>
  </sheetViews>
  <sheetFormatPr defaultColWidth="7.28125" defaultRowHeight="15"/>
  <cols>
    <col min="1" max="1" width="7.8515625" style="67" customWidth="1"/>
    <col min="2" max="2" width="67.57421875" style="67" bestFit="1" customWidth="1"/>
    <col min="3" max="3" width="15.8515625" style="68" customWidth="1"/>
    <col min="4" max="4" width="15.421875" style="68" customWidth="1"/>
    <col min="5" max="5" width="14.7109375" style="68" customWidth="1"/>
    <col min="6" max="6" width="13.8515625" style="67" customWidth="1"/>
    <col min="7" max="7" width="1.28515625" style="67" customWidth="1"/>
    <col min="8" max="8" width="9.8515625" style="67" customWidth="1"/>
    <col min="9" max="9" width="3.421875" style="67" customWidth="1"/>
    <col min="10" max="10" width="15.00390625" style="67" customWidth="1"/>
    <col min="11" max="11" width="14.00390625" style="67" customWidth="1"/>
    <col min="12" max="16384" width="7.28125" style="67" customWidth="1"/>
  </cols>
  <sheetData>
    <row r="1" spans="1:9" ht="12.75">
      <c r="A1" s="135"/>
      <c r="B1" s="68"/>
      <c r="E1" s="67"/>
      <c r="I1" s="69"/>
    </row>
    <row r="2" spans="3:5" ht="12.75">
      <c r="C2" s="67"/>
      <c r="D2" s="67"/>
      <c r="E2" s="67"/>
    </row>
    <row r="3" spans="2:7" s="70" customFormat="1" ht="28.5" customHeight="1">
      <c r="B3" s="71" t="s">
        <v>114</v>
      </c>
      <c r="C3" s="72">
        <v>43008</v>
      </c>
      <c r="D3" s="72" t="s">
        <v>241</v>
      </c>
      <c r="E3" s="73" t="s">
        <v>115</v>
      </c>
      <c r="F3" s="73" t="s">
        <v>116</v>
      </c>
      <c r="G3" s="74"/>
    </row>
    <row r="4" spans="2:6" s="75" customFormat="1" ht="3" customHeight="1">
      <c r="B4" s="76"/>
      <c r="C4" s="77"/>
      <c r="D4" s="78"/>
      <c r="E4" s="78"/>
      <c r="F4" s="79"/>
    </row>
    <row r="5" spans="2:11" ht="12.75">
      <c r="B5" s="80" t="s">
        <v>117</v>
      </c>
      <c r="C5" s="310">
        <v>1849835.272</v>
      </c>
      <c r="D5" s="310">
        <v>1533433</v>
      </c>
      <c r="E5" s="311">
        <v>316402.2720000001</v>
      </c>
      <c r="F5" s="312">
        <v>0.2063</v>
      </c>
      <c r="I5" s="81"/>
      <c r="K5" s="75"/>
    </row>
    <row r="6" spans="2:11" ht="14.25">
      <c r="B6" s="82" t="s">
        <v>118</v>
      </c>
      <c r="C6" s="313">
        <v>1836319.999</v>
      </c>
      <c r="D6" s="313">
        <v>1523993</v>
      </c>
      <c r="E6" s="314">
        <v>312326.99900000007</v>
      </c>
      <c r="F6" s="315">
        <v>0.2049</v>
      </c>
      <c r="I6" s="81"/>
      <c r="K6" s="70"/>
    </row>
    <row r="7" spans="2:11" ht="12.75">
      <c r="B7" s="82" t="s">
        <v>119</v>
      </c>
      <c r="C7" s="313">
        <v>13515.273</v>
      </c>
      <c r="D7" s="313">
        <v>9440</v>
      </c>
      <c r="E7" s="314">
        <v>4075.2729999999992</v>
      </c>
      <c r="F7" s="315">
        <v>0.4317</v>
      </c>
      <c r="I7" s="81"/>
      <c r="K7" s="75"/>
    </row>
    <row r="8" spans="2:11" ht="12.75">
      <c r="B8" s="80" t="s">
        <v>120</v>
      </c>
      <c r="C8" s="310">
        <v>-1174034.394</v>
      </c>
      <c r="D8" s="310">
        <v>-924363</v>
      </c>
      <c r="E8" s="311">
        <v>-249671.3940000001</v>
      </c>
      <c r="F8" s="312">
        <v>0.2701</v>
      </c>
      <c r="K8" s="75"/>
    </row>
    <row r="9" spans="2:11" ht="12.75">
      <c r="B9" s="82" t="s">
        <v>121</v>
      </c>
      <c r="C9" s="313">
        <v>-676177.188</v>
      </c>
      <c r="D9" s="316">
        <v>-537315</v>
      </c>
      <c r="E9" s="314">
        <v>-138862.18799999997</v>
      </c>
      <c r="F9" s="315">
        <v>0.2584</v>
      </c>
      <c r="K9" s="75"/>
    </row>
    <row r="10" spans="2:11" ht="12.75">
      <c r="B10" s="82" t="s">
        <v>122</v>
      </c>
      <c r="C10" s="313">
        <v>-259857.273</v>
      </c>
      <c r="D10" s="313">
        <v>-217636</v>
      </c>
      <c r="E10" s="314">
        <v>-42221.27299999999</v>
      </c>
      <c r="F10" s="315">
        <v>0.194</v>
      </c>
      <c r="K10" s="75"/>
    </row>
    <row r="11" spans="2:11" ht="11.25" customHeight="1">
      <c r="B11" s="82" t="s">
        <v>123</v>
      </c>
      <c r="C11" s="313">
        <v>-116860.897</v>
      </c>
      <c r="D11" s="316">
        <v>-114308</v>
      </c>
      <c r="E11" s="314">
        <v>-2552.896999999997</v>
      </c>
      <c r="F11" s="315">
        <v>0.0223</v>
      </c>
      <c r="K11" s="75"/>
    </row>
    <row r="12" spans="2:11" ht="12.75">
      <c r="B12" s="82" t="s">
        <v>124</v>
      </c>
      <c r="C12" s="313">
        <v>-121139.036</v>
      </c>
      <c r="D12" s="316">
        <v>-55104</v>
      </c>
      <c r="E12" s="314">
        <v>-66035.036</v>
      </c>
      <c r="F12" s="315">
        <v>1.1984</v>
      </c>
      <c r="K12" s="75"/>
    </row>
    <row r="13" spans="2:11" ht="12.75">
      <c r="B13" s="80" t="s">
        <v>125</v>
      </c>
      <c r="C13" s="310">
        <v>675800.878</v>
      </c>
      <c r="D13" s="310">
        <v>609070</v>
      </c>
      <c r="E13" s="311">
        <v>66730.87800000003</v>
      </c>
      <c r="F13" s="312">
        <v>0.1096</v>
      </c>
      <c r="J13" s="83"/>
      <c r="K13" s="75"/>
    </row>
    <row r="14" spans="2:11" ht="12.75">
      <c r="B14" s="82" t="s">
        <v>126</v>
      </c>
      <c r="C14" s="313">
        <v>9462.386</v>
      </c>
      <c r="D14" s="313">
        <v>8516</v>
      </c>
      <c r="E14" s="314">
        <v>946.3860000000004</v>
      </c>
      <c r="F14" s="315">
        <v>0.1111</v>
      </c>
      <c r="K14" s="75"/>
    </row>
    <row r="15" spans="2:11" ht="12.75">
      <c r="B15" s="82" t="s">
        <v>127</v>
      </c>
      <c r="C15" s="313">
        <v>-92032.705</v>
      </c>
      <c r="D15" s="313">
        <v>-75153</v>
      </c>
      <c r="E15" s="314">
        <v>-16879.705</v>
      </c>
      <c r="F15" s="315">
        <v>0.2246</v>
      </c>
      <c r="K15" s="75"/>
    </row>
    <row r="16" spans="2:11" ht="12.75">
      <c r="B16" s="82" t="s">
        <v>128</v>
      </c>
      <c r="C16" s="313">
        <v>-89550.655</v>
      </c>
      <c r="D16" s="313">
        <v>-110321</v>
      </c>
      <c r="E16" s="314">
        <v>20770.345</v>
      </c>
      <c r="F16" s="315">
        <v>-0.1883</v>
      </c>
      <c r="K16" s="75"/>
    </row>
    <row r="17" spans="2:11" ht="14.25" customHeight="1">
      <c r="B17" s="80" t="s">
        <v>129</v>
      </c>
      <c r="C17" s="310">
        <v>503678.9040000001</v>
      </c>
      <c r="D17" s="310">
        <v>432112</v>
      </c>
      <c r="E17" s="311">
        <v>71566.9040000001</v>
      </c>
      <c r="F17" s="312">
        <v>0.1656</v>
      </c>
      <c r="K17" s="75"/>
    </row>
    <row r="18" spans="2:11" ht="12.75">
      <c r="B18" s="82" t="s">
        <v>130</v>
      </c>
      <c r="C18" s="313">
        <v>-113396.07</v>
      </c>
      <c r="D18" s="316">
        <v>-94747</v>
      </c>
      <c r="E18" s="314">
        <v>-18649.070000000007</v>
      </c>
      <c r="F18" s="315">
        <v>0.1968</v>
      </c>
      <c r="K18" s="75"/>
    </row>
    <row r="19" spans="2:11" ht="12.75">
      <c r="B19" s="82" t="s">
        <v>131</v>
      </c>
      <c r="C19" s="313">
        <v>-5517.616</v>
      </c>
      <c r="D19" s="316">
        <v>-4097</v>
      </c>
      <c r="E19" s="314">
        <v>-1420.616</v>
      </c>
      <c r="F19" s="315">
        <v>0.3467</v>
      </c>
      <c r="K19" s="75"/>
    </row>
    <row r="20" spans="2:11" ht="18" customHeight="1">
      <c r="B20" s="80" t="s">
        <v>132</v>
      </c>
      <c r="C20" s="310">
        <v>384765.2180000001</v>
      </c>
      <c r="D20" s="310">
        <v>333268</v>
      </c>
      <c r="E20" s="311">
        <v>51497.21800000009</v>
      </c>
      <c r="F20" s="312">
        <v>0.1545</v>
      </c>
      <c r="J20" s="83"/>
      <c r="K20" s="83"/>
    </row>
    <row r="21" spans="2:11" ht="12.75">
      <c r="B21" s="80" t="s">
        <v>133</v>
      </c>
      <c r="C21" s="310">
        <v>-16000.140999999996</v>
      </c>
      <c r="D21" s="310">
        <v>-8754</v>
      </c>
      <c r="E21" s="311">
        <v>-7246.140999999996</v>
      </c>
      <c r="F21" s="312">
        <v>0.8278</v>
      </c>
      <c r="K21" s="75"/>
    </row>
    <row r="22" spans="2:11" ht="12.75">
      <c r="B22" s="82" t="s">
        <v>134</v>
      </c>
      <c r="C22" s="313">
        <v>16054.592</v>
      </c>
      <c r="D22" s="313">
        <v>12323</v>
      </c>
      <c r="E22" s="314">
        <v>3731.5920000000006</v>
      </c>
      <c r="F22" s="315">
        <v>0.3028</v>
      </c>
      <c r="K22" s="75"/>
    </row>
    <row r="23" spans="2:11" ht="12.75">
      <c r="B23" s="84" t="s">
        <v>135</v>
      </c>
      <c r="C23" s="313">
        <v>-38488.768</v>
      </c>
      <c r="D23" s="316">
        <v>-35017</v>
      </c>
      <c r="E23" s="314">
        <v>-3471.7679999999964</v>
      </c>
      <c r="F23" s="315">
        <v>0.0991</v>
      </c>
      <c r="K23" s="75"/>
    </row>
    <row r="24" spans="2:11" ht="12.75">
      <c r="B24" s="84" t="s">
        <v>136</v>
      </c>
      <c r="C24" s="313">
        <v>290.378</v>
      </c>
      <c r="D24" s="316">
        <v>595</v>
      </c>
      <c r="E24" s="314">
        <v>-304.622</v>
      </c>
      <c r="F24" s="315">
        <v>-0.512</v>
      </c>
      <c r="K24" s="75"/>
    </row>
    <row r="25" spans="2:11" ht="12.75">
      <c r="B25" s="84" t="s">
        <v>137</v>
      </c>
      <c r="C25" s="313">
        <v>6143.657</v>
      </c>
      <c r="D25" s="316">
        <v>13345</v>
      </c>
      <c r="E25" s="314">
        <v>-7201.343</v>
      </c>
      <c r="F25" s="315">
        <v>-0.5396</v>
      </c>
      <c r="K25" s="75"/>
    </row>
    <row r="26" spans="2:11" ht="16.5" customHeight="1">
      <c r="B26" s="80" t="s">
        <v>138</v>
      </c>
      <c r="C26" s="310">
        <v>108397.754</v>
      </c>
      <c r="D26" s="310">
        <v>126990</v>
      </c>
      <c r="E26" s="310">
        <v>-18592.245999999996</v>
      </c>
      <c r="F26" s="312">
        <v>-0.1464</v>
      </c>
      <c r="K26" s="75"/>
    </row>
    <row r="27" spans="2:11" ht="12.75">
      <c r="B27" s="82" t="s">
        <v>139</v>
      </c>
      <c r="C27" s="313">
        <v>105461.395</v>
      </c>
      <c r="D27" s="313">
        <v>121405</v>
      </c>
      <c r="E27" s="314">
        <v>-15943.604999999996</v>
      </c>
      <c r="F27" s="315">
        <v>-0.1313</v>
      </c>
      <c r="K27" s="75"/>
    </row>
    <row r="28" spans="2:11" ht="12.75">
      <c r="B28" s="82" t="s">
        <v>140</v>
      </c>
      <c r="C28" s="313">
        <v>4397.55</v>
      </c>
      <c r="D28" s="316">
        <v>34</v>
      </c>
      <c r="E28" s="314">
        <v>4363.55</v>
      </c>
      <c r="F28" s="317" t="s">
        <v>89</v>
      </c>
      <c r="K28" s="75"/>
    </row>
    <row r="29" spans="2:11" ht="12.75">
      <c r="B29" s="82" t="s">
        <v>141</v>
      </c>
      <c r="C29" s="313">
        <v>-1461.191</v>
      </c>
      <c r="D29" s="316">
        <v>5551</v>
      </c>
      <c r="E29" s="314">
        <v>-7012.191</v>
      </c>
      <c r="F29" s="315">
        <v>-1.2632</v>
      </c>
      <c r="K29" s="75"/>
    </row>
    <row r="30" spans="2:11" ht="12.75">
      <c r="B30" s="82" t="s">
        <v>142</v>
      </c>
      <c r="C30" s="313"/>
      <c r="D30" s="313"/>
      <c r="E30" s="314"/>
      <c r="F30" s="317"/>
      <c r="K30" s="75"/>
    </row>
    <row r="31" spans="2:11" ht="18" customHeight="1">
      <c r="B31" s="80" t="s">
        <v>143</v>
      </c>
      <c r="C31" s="310">
        <v>477161.8310000001</v>
      </c>
      <c r="D31" s="310">
        <v>451504</v>
      </c>
      <c r="E31" s="311">
        <v>25657.831000000122</v>
      </c>
      <c r="F31" s="312">
        <v>0.0568</v>
      </c>
      <c r="K31" s="75"/>
    </row>
    <row r="32" spans="2:11" ht="16.5" customHeight="1">
      <c r="B32" s="82" t="s">
        <v>144</v>
      </c>
      <c r="C32" s="313">
        <v>-117061.338</v>
      </c>
      <c r="D32" s="316">
        <v>-85395</v>
      </c>
      <c r="E32" s="314">
        <v>-31666.338000000003</v>
      </c>
      <c r="F32" s="315">
        <v>0.3708</v>
      </c>
      <c r="K32" s="75"/>
    </row>
    <row r="33" spans="2:11" ht="12.75" customHeight="1" hidden="1">
      <c r="B33" s="85" t="s">
        <v>59</v>
      </c>
      <c r="C33" s="318">
        <v>0</v>
      </c>
      <c r="D33" s="319">
        <v>0</v>
      </c>
      <c r="E33" s="319">
        <v>0</v>
      </c>
      <c r="F33" s="315">
        <v>0</v>
      </c>
      <c r="K33" s="75"/>
    </row>
    <row r="34" spans="2:11" ht="16.5" customHeight="1">
      <c r="B34" s="80" t="s">
        <v>145</v>
      </c>
      <c r="C34" s="310">
        <v>360101.49300000013</v>
      </c>
      <c r="D34" s="310">
        <v>366109</v>
      </c>
      <c r="E34" s="310">
        <v>-6007.506999999867</v>
      </c>
      <c r="F34" s="312">
        <v>-0.0164</v>
      </c>
      <c r="K34" s="75"/>
    </row>
    <row r="35" spans="2:11" ht="18" customHeight="1">
      <c r="B35" s="86" t="s">
        <v>146</v>
      </c>
      <c r="C35" s="320">
        <v>247566.294</v>
      </c>
      <c r="D35" s="320">
        <v>248356</v>
      </c>
      <c r="E35" s="321">
        <v>-789.7060000000056</v>
      </c>
      <c r="F35" s="322">
        <v>-0.0032</v>
      </c>
      <c r="K35" s="75"/>
    </row>
    <row r="36" spans="2:11" ht="18" customHeight="1">
      <c r="B36" s="84" t="s">
        <v>147</v>
      </c>
      <c r="C36" s="316">
        <v>112535.19900000014</v>
      </c>
      <c r="D36" s="316">
        <v>117753</v>
      </c>
      <c r="E36" s="314">
        <v>-5217.800999999861</v>
      </c>
      <c r="F36" s="315">
        <v>-0.0443</v>
      </c>
      <c r="K36" s="75"/>
    </row>
    <row r="37" spans="2:6" s="91" customFormat="1" ht="3.75" customHeight="1">
      <c r="B37" s="87"/>
      <c r="C37" s="88"/>
      <c r="D37" s="89"/>
      <c r="E37" s="89"/>
      <c r="F37" s="90"/>
    </row>
    <row r="38" spans="2:10" s="91" customFormat="1" ht="18" customHeight="1">
      <c r="B38" s="92" t="s">
        <v>148</v>
      </c>
      <c r="C38" s="323">
        <v>5.042825655829066</v>
      </c>
      <c r="D38" s="323">
        <v>5.058911648849433</v>
      </c>
      <c r="E38" s="323">
        <v>-0.01608599302036673</v>
      </c>
      <c r="F38" s="324">
        <v>-0.0032</v>
      </c>
      <c r="J38" s="93"/>
    </row>
    <row r="39" spans="2:6" s="91" customFormat="1" ht="10.5" customHeight="1">
      <c r="B39" s="94"/>
      <c r="C39" s="95"/>
      <c r="D39" s="96"/>
      <c r="E39" s="96"/>
      <c r="F39" s="97"/>
    </row>
    <row r="40" spans="2:6" s="91" customFormat="1" ht="18" customHeight="1">
      <c r="B40" s="349" t="s">
        <v>244</v>
      </c>
      <c r="C40" s="349"/>
      <c r="D40" s="349"/>
      <c r="E40" s="349"/>
      <c r="F40" s="349"/>
    </row>
    <row r="41" spans="2:6" s="91" customFormat="1" ht="18" customHeight="1">
      <c r="B41" s="94"/>
      <c r="C41" s="98"/>
      <c r="D41" s="99"/>
      <c r="E41" s="96"/>
      <c r="F41" s="100"/>
    </row>
    <row r="42" spans="2:6" s="91" customFormat="1" ht="18" customHeight="1">
      <c r="B42" s="94"/>
      <c r="C42" s="95"/>
      <c r="D42" s="96"/>
      <c r="E42" s="96"/>
      <c r="F42" s="97"/>
    </row>
    <row r="43" spans="2:10" s="91" customFormat="1" ht="18" customHeight="1">
      <c r="B43" s="94"/>
      <c r="C43" s="95"/>
      <c r="D43" s="96"/>
      <c r="E43" s="96"/>
      <c r="F43" s="101"/>
      <c r="J43" s="101"/>
    </row>
    <row r="44" spans="2:6" s="91" customFormat="1" ht="18" customHeight="1">
      <c r="B44" s="94"/>
      <c r="C44" s="95"/>
      <c r="D44" s="96"/>
      <c r="E44" s="96"/>
      <c r="F44" s="97"/>
    </row>
    <row r="45" spans="2:6" s="91" customFormat="1" ht="18" customHeight="1">
      <c r="B45" s="94"/>
      <c r="C45" s="95"/>
      <c r="D45" s="96"/>
      <c r="E45" s="96"/>
      <c r="F45" s="97"/>
    </row>
    <row r="46" s="75" customFormat="1" ht="6" customHeight="1">
      <c r="F46" s="102"/>
    </row>
    <row r="47" spans="2:6" s="75" customFormat="1" ht="18" customHeight="1" hidden="1">
      <c r="B47" s="103" t="s">
        <v>60</v>
      </c>
      <c r="C47" s="104"/>
      <c r="D47" s="105"/>
      <c r="E47" s="105"/>
      <c r="F47" s="106"/>
    </row>
    <row r="48" ht="6" customHeight="1"/>
    <row r="49" spans="3:5" ht="12.75">
      <c r="C49" s="83"/>
      <c r="D49" s="83"/>
      <c r="E49" s="83"/>
    </row>
    <row r="50" spans="3:9" ht="12.75">
      <c r="C50" s="67"/>
      <c r="D50" s="107"/>
      <c r="E50" s="67"/>
      <c r="I50" s="108"/>
    </row>
    <row r="51" spans="3:5" ht="12.75">
      <c r="C51" s="83"/>
      <c r="D51" s="109"/>
      <c r="E51" s="67"/>
    </row>
    <row r="52" spans="3:5" ht="12.75">
      <c r="C52" s="110"/>
      <c r="D52" s="109"/>
      <c r="E52" s="67"/>
    </row>
    <row r="53" spans="3:5" ht="12.75">
      <c r="C53" s="67"/>
      <c r="D53" s="109"/>
      <c r="E53" s="67"/>
    </row>
    <row r="54" spans="3:5" ht="12.75">
      <c r="C54" s="67"/>
      <c r="D54" s="109"/>
      <c r="E54" s="67"/>
    </row>
    <row r="55" spans="3:5" ht="12.75">
      <c r="C55" s="67"/>
      <c r="D55" s="67"/>
      <c r="E55" s="67"/>
    </row>
    <row r="56" spans="3:5" ht="12.75">
      <c r="C56" s="67"/>
      <c r="D56" s="67"/>
      <c r="E56" s="67"/>
    </row>
    <row r="57" spans="3:5" ht="12.75">
      <c r="C57" s="67"/>
      <c r="D57" s="67"/>
      <c r="E57" s="67"/>
    </row>
    <row r="58" spans="3:5" ht="12.75">
      <c r="C58" s="67"/>
      <c r="D58" s="67"/>
      <c r="E58" s="67"/>
    </row>
    <row r="59" spans="3:5" ht="12.75">
      <c r="C59" s="67"/>
      <c r="D59" s="67"/>
      <c r="E59" s="67"/>
    </row>
    <row r="60" spans="3:5" ht="12.75">
      <c r="C60" s="67"/>
      <c r="D60" s="67"/>
      <c r="E60" s="67"/>
    </row>
    <row r="61" spans="3:5" ht="12.75">
      <c r="C61" s="67"/>
      <c r="D61" s="67"/>
      <c r="E61" s="67"/>
    </row>
    <row r="62" spans="3:5" ht="12.75">
      <c r="C62" s="67"/>
      <c r="D62" s="67"/>
      <c r="E62" s="67"/>
    </row>
    <row r="63" spans="3:5" ht="12.75">
      <c r="C63" s="67"/>
      <c r="D63" s="67"/>
      <c r="E63" s="67"/>
    </row>
    <row r="64" spans="3:5" ht="12.75">
      <c r="C64" s="67"/>
      <c r="D64" s="67"/>
      <c r="E64" s="67"/>
    </row>
    <row r="65" spans="3:5" ht="12.75">
      <c r="C65" s="67"/>
      <c r="D65" s="67"/>
      <c r="E65" s="67"/>
    </row>
    <row r="66" spans="3:5" ht="12.75">
      <c r="C66" s="67"/>
      <c r="D66" s="67"/>
      <c r="E66" s="67"/>
    </row>
    <row r="67" spans="3:5" ht="12.75">
      <c r="C67" s="67"/>
      <c r="D67" s="67"/>
      <c r="E67" s="67"/>
    </row>
    <row r="68" spans="3:5" ht="12.75">
      <c r="C68" s="67"/>
      <c r="D68" s="67"/>
      <c r="E68" s="67"/>
    </row>
    <row r="69" spans="3:5" ht="12.75">
      <c r="C69" s="67"/>
      <c r="D69" s="67"/>
      <c r="E69" s="67"/>
    </row>
    <row r="70" spans="3:5" ht="12.75">
      <c r="C70" s="67"/>
      <c r="D70" s="67"/>
      <c r="E70" s="67"/>
    </row>
    <row r="71" spans="3:5" ht="12.75">
      <c r="C71" s="67"/>
      <c r="D71" s="67"/>
      <c r="E71" s="67"/>
    </row>
    <row r="72" spans="3:5" ht="12.75">
      <c r="C72" s="67"/>
      <c r="D72" s="67"/>
      <c r="E72" s="67"/>
    </row>
    <row r="73" spans="3:5" ht="12.75">
      <c r="C73" s="67"/>
      <c r="D73" s="67"/>
      <c r="E73" s="67"/>
    </row>
    <row r="74" spans="3:5" ht="12.75">
      <c r="C74" s="67"/>
      <c r="D74" s="67"/>
      <c r="E74" s="67"/>
    </row>
    <row r="75" spans="3:5" ht="12.75">
      <c r="C75" s="67"/>
      <c r="D75" s="67"/>
      <c r="E75" s="67"/>
    </row>
    <row r="76" spans="3:5" ht="12.75">
      <c r="C76" s="67"/>
      <c r="D76" s="67"/>
      <c r="E76" s="67"/>
    </row>
    <row r="77" spans="3:5" ht="12.75">
      <c r="C77" s="67"/>
      <c r="D77" s="67"/>
      <c r="E77" s="67"/>
    </row>
  </sheetData>
  <sheetProtection/>
  <mergeCells count="1">
    <mergeCell ref="B40:F40"/>
  </mergeCells>
  <printOptions horizontalCentered="1" verticalCentered="1"/>
  <pageMargins left="0.31496062992125984" right="0.3937007874015748" top="0.3937007874015748" bottom="0.31496062992125984" header="0.31496062992125984" footer="0.275590551181102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79"/>
  <sheetViews>
    <sheetView showGridLines="0" zoomScale="85" zoomScaleNormal="85" zoomScalePageLayoutView="0" workbookViewId="0" topLeftCell="A1">
      <selection activeCell="B2" sqref="B2"/>
    </sheetView>
  </sheetViews>
  <sheetFormatPr defaultColWidth="7.8515625" defaultRowHeight="15"/>
  <cols>
    <col min="1" max="1" width="7.8515625" style="67" customWidth="1"/>
    <col min="2" max="2" width="51.00390625" style="67" customWidth="1"/>
    <col min="3" max="3" width="10.421875" style="68" customWidth="1"/>
    <col min="4" max="4" width="13.57421875" style="68" hidden="1" customWidth="1"/>
    <col min="5" max="5" width="11.7109375" style="68" customWidth="1"/>
    <col min="6" max="6" width="11.140625" style="68" customWidth="1"/>
    <col min="7" max="7" width="11.00390625" style="67" customWidth="1"/>
    <col min="8" max="8" width="1.28515625" style="67" customWidth="1"/>
    <col min="9" max="9" width="9.8515625" style="67" customWidth="1"/>
    <col min="10" max="10" width="3.421875" style="67" customWidth="1"/>
    <col min="11" max="255" width="7.28125" style="67" customWidth="1"/>
    <col min="256" max="16384" width="7.8515625" style="67" customWidth="1"/>
  </cols>
  <sheetData>
    <row r="1" spans="1:6" ht="18" customHeight="1">
      <c r="A1" s="135"/>
      <c r="B1" s="68"/>
      <c r="F1" s="67"/>
    </row>
    <row r="2" spans="1:6" ht="15" customHeight="1">
      <c r="A2" s="135"/>
      <c r="B2" s="68"/>
      <c r="C2" s="137"/>
      <c r="F2" s="67"/>
    </row>
    <row r="3" spans="1:6" ht="9" customHeight="1">
      <c r="A3" s="135"/>
      <c r="B3" s="68"/>
      <c r="F3" s="67"/>
    </row>
    <row r="4" spans="3:6" ht="7.5" customHeight="1">
      <c r="C4" s="67"/>
      <c r="D4" s="204" t="s">
        <v>85</v>
      </c>
      <c r="E4" s="138"/>
      <c r="F4" s="67"/>
    </row>
    <row r="5" spans="2:8" s="70" customFormat="1" ht="28.5" customHeight="1">
      <c r="B5" s="71" t="s">
        <v>114</v>
      </c>
      <c r="C5" s="72">
        <v>43008</v>
      </c>
      <c r="D5" s="72">
        <v>42460</v>
      </c>
      <c r="E5" s="72" t="s">
        <v>241</v>
      </c>
      <c r="F5" s="73" t="s">
        <v>115</v>
      </c>
      <c r="G5" s="73" t="s">
        <v>116</v>
      </c>
      <c r="H5" s="74"/>
    </row>
    <row r="6" spans="2:7" s="75" customFormat="1" ht="3" customHeight="1">
      <c r="B6" s="76"/>
      <c r="C6" s="77"/>
      <c r="D6" s="77"/>
      <c r="E6" s="78"/>
      <c r="F6" s="78"/>
      <c r="G6" s="79"/>
    </row>
    <row r="7" spans="2:10" ht="12.75">
      <c r="B7" s="80" t="s">
        <v>117</v>
      </c>
      <c r="C7" s="310">
        <v>1849835.272</v>
      </c>
      <c r="D7" s="310" t="e">
        <v>#REF!</v>
      </c>
      <c r="E7" s="310">
        <v>1938556</v>
      </c>
      <c r="F7" s="311">
        <v>-88720.72799999989</v>
      </c>
      <c r="G7" s="312">
        <v>-0.0458</v>
      </c>
      <c r="J7" s="81"/>
    </row>
    <row r="8" spans="2:10" ht="12.75">
      <c r="B8" s="82" t="s">
        <v>118</v>
      </c>
      <c r="C8" s="313">
        <v>1836319.999</v>
      </c>
      <c r="D8" s="313" t="e">
        <v>#REF!</v>
      </c>
      <c r="E8" s="313">
        <v>1926542</v>
      </c>
      <c r="F8" s="314">
        <v>-90222.00099999993</v>
      </c>
      <c r="G8" s="315">
        <v>-0.0468</v>
      </c>
      <c r="J8" s="81"/>
    </row>
    <row r="9" spans="2:10" ht="12.75">
      <c r="B9" s="82" t="s">
        <v>119</v>
      </c>
      <c r="C9" s="313">
        <v>13515.273</v>
      </c>
      <c r="D9" s="313" t="e">
        <v>#REF!</v>
      </c>
      <c r="E9" s="313">
        <v>12014</v>
      </c>
      <c r="F9" s="314">
        <v>1501.2729999999992</v>
      </c>
      <c r="G9" s="315">
        <v>0.125</v>
      </c>
      <c r="J9" s="81"/>
    </row>
    <row r="10" spans="2:7" ht="12.75">
      <c r="B10" s="80" t="s">
        <v>120</v>
      </c>
      <c r="C10" s="310">
        <v>-1174034.394</v>
      </c>
      <c r="D10" s="310" t="e">
        <v>#REF!</v>
      </c>
      <c r="E10" s="310">
        <v>-1161035</v>
      </c>
      <c r="F10" s="311">
        <v>-12999.394000000088</v>
      </c>
      <c r="G10" s="312">
        <v>0.0112</v>
      </c>
    </row>
    <row r="11" spans="2:7" ht="12.75">
      <c r="B11" s="82" t="s">
        <v>121</v>
      </c>
      <c r="C11" s="313">
        <v>-676177.188</v>
      </c>
      <c r="D11" s="313" t="e">
        <v>#REF!</v>
      </c>
      <c r="E11" s="313">
        <v>-693149</v>
      </c>
      <c r="F11" s="314">
        <v>16971.812000000034</v>
      </c>
      <c r="G11" s="315">
        <v>-0.0245</v>
      </c>
    </row>
    <row r="12" spans="2:7" ht="12.75">
      <c r="B12" s="82" t="s">
        <v>122</v>
      </c>
      <c r="C12" s="313">
        <v>-259857.273</v>
      </c>
      <c r="D12" s="313" t="e">
        <v>#REF!</v>
      </c>
      <c r="E12" s="313">
        <v>-224735</v>
      </c>
      <c r="F12" s="314">
        <v>-35122.27299999999</v>
      </c>
      <c r="G12" s="315">
        <v>0.1563</v>
      </c>
    </row>
    <row r="13" spans="2:7" ht="11.25" customHeight="1">
      <c r="B13" s="82" t="s">
        <v>123</v>
      </c>
      <c r="C13" s="313">
        <v>-116860.897</v>
      </c>
      <c r="D13" s="313" t="e">
        <v>#REF!</v>
      </c>
      <c r="E13" s="313">
        <v>-151647</v>
      </c>
      <c r="F13" s="314">
        <v>34786.103</v>
      </c>
      <c r="G13" s="315">
        <v>-0.2294</v>
      </c>
    </row>
    <row r="14" spans="2:7" ht="12.75">
      <c r="B14" s="82" t="s">
        <v>124</v>
      </c>
      <c r="C14" s="313">
        <v>-121139.036</v>
      </c>
      <c r="D14" s="313" t="e">
        <v>#REF!</v>
      </c>
      <c r="E14" s="313">
        <v>-91504</v>
      </c>
      <c r="F14" s="314">
        <v>-29635.035999999993</v>
      </c>
      <c r="G14" s="315">
        <v>0.3239</v>
      </c>
    </row>
    <row r="15" spans="2:7" ht="12.75">
      <c r="B15" s="80" t="s">
        <v>125</v>
      </c>
      <c r="C15" s="310">
        <v>675800.878</v>
      </c>
      <c r="D15" s="310" t="e">
        <v>#REF!</v>
      </c>
      <c r="E15" s="310">
        <v>777521</v>
      </c>
      <c r="F15" s="311">
        <v>-101720.12199999997</v>
      </c>
      <c r="G15" s="312">
        <v>-0.1308</v>
      </c>
    </row>
    <row r="16" spans="2:7" ht="12.75">
      <c r="B16" s="82" t="s">
        <v>126</v>
      </c>
      <c r="C16" s="313">
        <v>9462.386</v>
      </c>
      <c r="D16" s="313" t="e">
        <v>#REF!</v>
      </c>
      <c r="E16" s="313">
        <v>11833</v>
      </c>
      <c r="F16" s="314">
        <v>-2370.6139999999996</v>
      </c>
      <c r="G16" s="315">
        <v>-0.2003</v>
      </c>
    </row>
    <row r="17" spans="2:7" ht="12.75">
      <c r="B17" s="82" t="s">
        <v>127</v>
      </c>
      <c r="C17" s="313">
        <v>-92032.705</v>
      </c>
      <c r="D17" s="313" t="e">
        <v>#REF!</v>
      </c>
      <c r="E17" s="313">
        <v>-91253</v>
      </c>
      <c r="F17" s="314">
        <v>-779.7050000000017</v>
      </c>
      <c r="G17" s="315">
        <v>0.0085</v>
      </c>
    </row>
    <row r="18" spans="2:7" ht="12.75">
      <c r="B18" s="82" t="s">
        <v>128</v>
      </c>
      <c r="C18" s="313">
        <v>-89550.655</v>
      </c>
      <c r="D18" s="313" t="e">
        <v>#REF!</v>
      </c>
      <c r="E18" s="313">
        <v>-128160</v>
      </c>
      <c r="F18" s="314">
        <v>38609.345</v>
      </c>
      <c r="G18" s="315">
        <v>-0.3013</v>
      </c>
    </row>
    <row r="19" spans="2:7" ht="14.25" customHeight="1">
      <c r="B19" s="80" t="s">
        <v>129</v>
      </c>
      <c r="C19" s="310">
        <v>503678.9040000001</v>
      </c>
      <c r="D19" s="310" t="e">
        <v>#REF!</v>
      </c>
      <c r="E19" s="310">
        <v>569941</v>
      </c>
      <c r="F19" s="311">
        <v>-66262.0959999999</v>
      </c>
      <c r="G19" s="312">
        <v>-0.1163</v>
      </c>
    </row>
    <row r="20" spans="2:7" ht="12.75">
      <c r="B20" s="82" t="s">
        <v>130</v>
      </c>
      <c r="C20" s="313">
        <v>-113396.07</v>
      </c>
      <c r="D20" s="313" t="e">
        <v>#REF!</v>
      </c>
      <c r="E20" s="313">
        <v>-121021</v>
      </c>
      <c r="F20" s="314">
        <v>7624.929999999993</v>
      </c>
      <c r="G20" s="315">
        <v>-0.063</v>
      </c>
    </row>
    <row r="21" spans="2:7" ht="12.75">
      <c r="B21" s="82" t="s">
        <v>131</v>
      </c>
      <c r="C21" s="313">
        <v>-5517.616</v>
      </c>
      <c r="D21" s="313" t="e">
        <v>#REF!</v>
      </c>
      <c r="E21" s="313">
        <v>-5066</v>
      </c>
      <c r="F21" s="314">
        <v>-451.616</v>
      </c>
      <c r="G21" s="315">
        <v>0.0891</v>
      </c>
    </row>
    <row r="22" spans="2:7" ht="18" customHeight="1">
      <c r="B22" s="80" t="s">
        <v>132</v>
      </c>
      <c r="C22" s="310">
        <v>384765.2180000001</v>
      </c>
      <c r="D22" s="310" t="e">
        <v>#REF!</v>
      </c>
      <c r="E22" s="310">
        <v>443854</v>
      </c>
      <c r="F22" s="311">
        <v>-59088.78199999991</v>
      </c>
      <c r="G22" s="312">
        <v>-0.1331</v>
      </c>
    </row>
    <row r="23" spans="2:7" ht="12.75">
      <c r="B23" s="80" t="s">
        <v>133</v>
      </c>
      <c r="C23" s="310">
        <v>-16000.140999999996</v>
      </c>
      <c r="D23" s="310" t="e">
        <v>#REF!</v>
      </c>
      <c r="E23" s="310">
        <v>-11499</v>
      </c>
      <c r="F23" s="311">
        <v>-4501.140999999996</v>
      </c>
      <c r="G23" s="312">
        <v>0.3914</v>
      </c>
    </row>
    <row r="24" spans="2:7" ht="12.75">
      <c r="B24" s="82" t="s">
        <v>134</v>
      </c>
      <c r="C24" s="313">
        <v>16054.592</v>
      </c>
      <c r="D24" s="313" t="e">
        <v>#REF!</v>
      </c>
      <c r="E24" s="313">
        <v>14352</v>
      </c>
      <c r="F24" s="314">
        <v>1702.5920000000006</v>
      </c>
      <c r="G24" s="315">
        <v>0.1186</v>
      </c>
    </row>
    <row r="25" spans="2:7" ht="12.75">
      <c r="B25" s="84" t="s">
        <v>135</v>
      </c>
      <c r="C25" s="313">
        <v>-38488.768</v>
      </c>
      <c r="D25" s="313" t="e">
        <v>#REF!</v>
      </c>
      <c r="E25" s="313">
        <v>-44036</v>
      </c>
      <c r="F25" s="314">
        <v>5547.232000000004</v>
      </c>
      <c r="G25" s="315">
        <v>-0.126</v>
      </c>
    </row>
    <row r="26" spans="2:7" ht="12.75">
      <c r="B26" s="84" t="s">
        <v>136</v>
      </c>
      <c r="C26" s="313">
        <v>290.378</v>
      </c>
      <c r="D26" s="313" t="e">
        <v>#REF!</v>
      </c>
      <c r="E26" s="313">
        <v>863</v>
      </c>
      <c r="F26" s="314">
        <v>-572.6220000000001</v>
      </c>
      <c r="G26" s="315">
        <v>-0.6635</v>
      </c>
    </row>
    <row r="27" spans="2:7" ht="12.75">
      <c r="B27" s="84" t="s">
        <v>137</v>
      </c>
      <c r="C27" s="313">
        <v>6143.657</v>
      </c>
      <c r="D27" s="313" t="e">
        <v>#REF!</v>
      </c>
      <c r="E27" s="313">
        <v>17322</v>
      </c>
      <c r="F27" s="314">
        <v>-11178.343</v>
      </c>
      <c r="G27" s="315">
        <v>-0.6453</v>
      </c>
    </row>
    <row r="28" spans="2:7" ht="16.5" customHeight="1">
      <c r="B28" s="80" t="s">
        <v>138</v>
      </c>
      <c r="C28" s="310">
        <v>108397.754</v>
      </c>
      <c r="D28" s="310" t="e">
        <v>#REF!</v>
      </c>
      <c r="E28" s="310">
        <v>128284</v>
      </c>
      <c r="F28" s="310">
        <v>-19886.246</v>
      </c>
      <c r="G28" s="312">
        <v>-0.155</v>
      </c>
    </row>
    <row r="29" spans="2:7" ht="12.75">
      <c r="B29" s="82" t="s">
        <v>139</v>
      </c>
      <c r="C29" s="313">
        <v>105461.395</v>
      </c>
      <c r="D29" s="313"/>
      <c r="E29" s="313">
        <v>121392</v>
      </c>
      <c r="F29" s="314">
        <v>-15930.604999999996</v>
      </c>
      <c r="G29" s="315">
        <v>-0.1312</v>
      </c>
    </row>
    <row r="30" spans="2:7" ht="12.75">
      <c r="B30" s="82" t="s">
        <v>140</v>
      </c>
      <c r="C30" s="313">
        <v>4397.55</v>
      </c>
      <c r="D30" s="313" t="e">
        <v>#REF!</v>
      </c>
      <c r="E30" s="313">
        <v>34</v>
      </c>
      <c r="F30" s="314">
        <v>4363.55</v>
      </c>
      <c r="G30" s="325" t="s">
        <v>89</v>
      </c>
    </row>
    <row r="31" spans="2:7" ht="12.75">
      <c r="B31" s="82" t="s">
        <v>141</v>
      </c>
      <c r="C31" s="313">
        <v>-1461.191</v>
      </c>
      <c r="D31" s="313" t="e">
        <v>#REF!</v>
      </c>
      <c r="E31" s="313">
        <v>6858</v>
      </c>
      <c r="F31" s="314">
        <v>-8319.191</v>
      </c>
      <c r="G31" s="315">
        <v>-1.2131</v>
      </c>
    </row>
    <row r="32" spans="2:7" ht="12.75">
      <c r="B32" s="82" t="s">
        <v>142</v>
      </c>
      <c r="C32" s="313"/>
      <c r="D32" s="313"/>
      <c r="E32" s="313"/>
      <c r="F32" s="314"/>
      <c r="G32" s="317"/>
    </row>
    <row r="33" spans="2:7" ht="18" customHeight="1">
      <c r="B33" s="80" t="s">
        <v>143</v>
      </c>
      <c r="C33" s="310">
        <v>477161.8310000001</v>
      </c>
      <c r="D33" s="310" t="e">
        <v>#REF!</v>
      </c>
      <c r="E33" s="310">
        <v>560639</v>
      </c>
      <c r="F33" s="310">
        <v>-83477.1689999999</v>
      </c>
      <c r="G33" s="312">
        <v>-0.1489</v>
      </c>
    </row>
    <row r="34" spans="2:7" ht="16.5" customHeight="1">
      <c r="B34" s="82" t="s">
        <v>144</v>
      </c>
      <c r="C34" s="313">
        <v>-117061.338</v>
      </c>
      <c r="D34" s="313" t="e">
        <v>#REF!</v>
      </c>
      <c r="E34" s="313">
        <v>-97035</v>
      </c>
      <c r="F34" s="314">
        <v>-20026.338000000003</v>
      </c>
      <c r="G34" s="315">
        <v>0.2064</v>
      </c>
    </row>
    <row r="35" spans="2:7" ht="12.75" customHeight="1" hidden="1">
      <c r="B35" s="85" t="s">
        <v>59</v>
      </c>
      <c r="C35" s="313">
        <v>0</v>
      </c>
      <c r="D35" s="313" t="e">
        <v>#REF!</v>
      </c>
      <c r="E35" s="319">
        <v>0</v>
      </c>
      <c r="F35" s="319">
        <v>0</v>
      </c>
      <c r="G35" s="315"/>
    </row>
    <row r="36" spans="2:7" ht="16.5" customHeight="1">
      <c r="B36" s="80" t="s">
        <v>145</v>
      </c>
      <c r="C36" s="310">
        <v>360101.49300000013</v>
      </c>
      <c r="D36" s="310" t="e">
        <v>#REF!</v>
      </c>
      <c r="E36" s="310">
        <v>463604</v>
      </c>
      <c r="F36" s="310">
        <v>-103502.50699999987</v>
      </c>
      <c r="G36" s="312">
        <v>-0.2233</v>
      </c>
    </row>
    <row r="37" spans="2:7" ht="18" customHeight="1">
      <c r="B37" s="86" t="s">
        <v>146</v>
      </c>
      <c r="C37" s="313">
        <v>247566.294</v>
      </c>
      <c r="D37" s="313" t="e">
        <v>#REF!</v>
      </c>
      <c r="E37" s="313">
        <v>314955</v>
      </c>
      <c r="F37" s="321">
        <v>-67388.706</v>
      </c>
      <c r="G37" s="322">
        <v>-0.214</v>
      </c>
    </row>
    <row r="38" spans="2:7" ht="18" customHeight="1">
      <c r="B38" s="84" t="s">
        <v>147</v>
      </c>
      <c r="C38" s="313">
        <v>112535.19900000014</v>
      </c>
      <c r="D38" s="313" t="e">
        <v>#REF!</v>
      </c>
      <c r="E38" s="313">
        <v>148649</v>
      </c>
      <c r="F38" s="314">
        <v>-36113.80099999986</v>
      </c>
      <c r="G38" s="315">
        <v>-0.2429</v>
      </c>
    </row>
    <row r="39" spans="2:7" s="91" customFormat="1" ht="3.75" customHeight="1">
      <c r="B39" s="87"/>
      <c r="C39" s="88"/>
      <c r="D39" s="88"/>
      <c r="E39" s="89"/>
      <c r="F39" s="89"/>
      <c r="G39" s="90"/>
    </row>
    <row r="40" spans="2:7" s="91" customFormat="1" ht="18" customHeight="1">
      <c r="B40" s="92" t="s">
        <v>148</v>
      </c>
      <c r="C40" s="323">
        <v>5.042825655829066</v>
      </c>
      <c r="D40" s="323" t="e">
        <v>#REF!</v>
      </c>
      <c r="E40" s="323">
        <v>6.415506443828107</v>
      </c>
      <c r="F40" s="323">
        <v>-1.372680787999041</v>
      </c>
      <c r="G40" s="324">
        <v>-0.214</v>
      </c>
    </row>
    <row r="41" spans="2:7" s="91" customFormat="1" ht="10.5" customHeight="1">
      <c r="B41" s="94"/>
      <c r="C41" s="95"/>
      <c r="D41" s="95"/>
      <c r="E41" s="96"/>
      <c r="F41" s="96"/>
      <c r="G41" s="97"/>
    </row>
    <row r="42" spans="2:7" s="91" customFormat="1" ht="18" customHeight="1">
      <c r="B42" s="349" t="s">
        <v>245</v>
      </c>
      <c r="C42" s="349"/>
      <c r="D42" s="349"/>
      <c r="E42" s="349"/>
      <c r="F42" s="349"/>
      <c r="G42" s="211"/>
    </row>
    <row r="43" spans="2:7" s="91" customFormat="1" ht="18" customHeight="1">
      <c r="B43" s="94"/>
      <c r="C43" s="98"/>
      <c r="D43" s="98"/>
      <c r="E43" s="99"/>
      <c r="F43" s="96"/>
      <c r="G43" s="100"/>
    </row>
    <row r="44" spans="2:7" s="91" customFormat="1" ht="18" customHeight="1">
      <c r="B44" s="94"/>
      <c r="C44" s="95"/>
      <c r="D44" s="95"/>
      <c r="E44" s="96"/>
      <c r="F44" s="96"/>
      <c r="G44" s="97"/>
    </row>
    <row r="45" spans="2:7" s="91" customFormat="1" ht="18" customHeight="1">
      <c r="B45" s="94"/>
      <c r="C45" s="95"/>
      <c r="D45" s="95"/>
      <c r="E45" s="96"/>
      <c r="F45" s="96"/>
      <c r="G45" s="101"/>
    </row>
    <row r="46" spans="2:7" s="91" customFormat="1" ht="18" customHeight="1">
      <c r="B46" s="94"/>
      <c r="C46" s="95"/>
      <c r="D46" s="95"/>
      <c r="E46" s="96"/>
      <c r="F46" s="96"/>
      <c r="G46" s="97"/>
    </row>
    <row r="47" spans="2:7" s="91" customFormat="1" ht="18" customHeight="1">
      <c r="B47" s="94"/>
      <c r="C47" s="95"/>
      <c r="D47" s="95"/>
      <c r="E47" s="96"/>
      <c r="F47" s="96"/>
      <c r="G47" s="97"/>
    </row>
    <row r="48" s="75" customFormat="1" ht="6" customHeight="1">
      <c r="G48" s="102"/>
    </row>
    <row r="49" spans="2:7" s="75" customFormat="1" ht="18" customHeight="1" hidden="1">
      <c r="B49" s="103" t="s">
        <v>60</v>
      </c>
      <c r="C49" s="104"/>
      <c r="D49" s="136"/>
      <c r="E49" s="105"/>
      <c r="F49" s="105"/>
      <c r="G49" s="106"/>
    </row>
    <row r="50" ht="6" customHeight="1"/>
    <row r="51" spans="3:6" ht="12.75">
      <c r="C51" s="83"/>
      <c r="D51" s="83"/>
      <c r="E51" s="83"/>
      <c r="F51" s="83"/>
    </row>
    <row r="52" spans="3:10" ht="12.75">
      <c r="C52" s="67"/>
      <c r="D52" s="67"/>
      <c r="E52" s="107"/>
      <c r="F52" s="67"/>
      <c r="J52" s="108"/>
    </row>
    <row r="53" spans="3:6" ht="12.75">
      <c r="C53" s="83"/>
      <c r="D53" s="83"/>
      <c r="E53" s="109"/>
      <c r="F53" s="67"/>
    </row>
    <row r="54" spans="3:6" ht="12.75">
      <c r="C54" s="110"/>
      <c r="D54" s="110"/>
      <c r="E54" s="109"/>
      <c r="F54" s="67"/>
    </row>
    <row r="55" spans="3:6" ht="12.75">
      <c r="C55" s="67"/>
      <c r="D55" s="67"/>
      <c r="E55" s="109"/>
      <c r="F55" s="67"/>
    </row>
    <row r="56" spans="3:6" ht="12.75">
      <c r="C56" s="67"/>
      <c r="D56" s="67"/>
      <c r="E56" s="109"/>
      <c r="F56" s="67"/>
    </row>
    <row r="57" spans="3:6" ht="12.75">
      <c r="C57" s="67"/>
      <c r="D57" s="67"/>
      <c r="E57" s="67"/>
      <c r="F57" s="67"/>
    </row>
    <row r="58" spans="3:6" ht="12.75">
      <c r="C58" s="67"/>
      <c r="D58" s="67"/>
      <c r="E58" s="67"/>
      <c r="F58" s="67"/>
    </row>
    <row r="59" spans="3:6" ht="12.75">
      <c r="C59" s="67"/>
      <c r="D59" s="67"/>
      <c r="E59" s="67"/>
      <c r="F59" s="67"/>
    </row>
    <row r="60" spans="3:6" ht="12.75">
      <c r="C60" s="67"/>
      <c r="D60" s="67"/>
      <c r="E60" s="67"/>
      <c r="F60" s="67"/>
    </row>
    <row r="61" spans="3:6" ht="12.75">
      <c r="C61" s="67"/>
      <c r="D61" s="67"/>
      <c r="E61" s="67"/>
      <c r="F61" s="67"/>
    </row>
    <row r="62" spans="3:6" ht="12.75">
      <c r="C62" s="67"/>
      <c r="D62" s="67"/>
      <c r="E62" s="67"/>
      <c r="F62" s="67"/>
    </row>
    <row r="63" spans="3:6" ht="12.75">
      <c r="C63" s="67"/>
      <c r="D63" s="67"/>
      <c r="E63" s="67"/>
      <c r="F63" s="67"/>
    </row>
    <row r="64" spans="3:6" ht="12.75">
      <c r="C64" s="67"/>
      <c r="D64" s="67"/>
      <c r="E64" s="67"/>
      <c r="F64" s="67"/>
    </row>
    <row r="65" spans="3:6" ht="12.75">
      <c r="C65" s="67"/>
      <c r="D65" s="67"/>
      <c r="E65" s="67"/>
      <c r="F65" s="67"/>
    </row>
    <row r="66" spans="3:6" ht="12.75">
      <c r="C66" s="67"/>
      <c r="D66" s="67"/>
      <c r="E66" s="67"/>
      <c r="F66" s="67"/>
    </row>
    <row r="67" spans="3:6" ht="12.75">
      <c r="C67" s="67"/>
      <c r="D67" s="67"/>
      <c r="E67" s="67"/>
      <c r="F67" s="67"/>
    </row>
    <row r="68" spans="3:6" ht="12.75">
      <c r="C68" s="67"/>
      <c r="D68" s="67"/>
      <c r="E68" s="67"/>
      <c r="F68" s="67"/>
    </row>
    <row r="69" spans="3:6" ht="12.75">
      <c r="C69" s="67"/>
      <c r="D69" s="67"/>
      <c r="E69" s="67"/>
      <c r="F69" s="67"/>
    </row>
    <row r="70" spans="3:6" ht="12.75">
      <c r="C70" s="67"/>
      <c r="D70" s="67"/>
      <c r="E70" s="67"/>
      <c r="F70" s="67"/>
    </row>
    <row r="71" spans="3:6" ht="12.75">
      <c r="C71" s="67"/>
      <c r="D71" s="67"/>
      <c r="E71" s="67"/>
      <c r="F71" s="67"/>
    </row>
    <row r="72" spans="3:6" ht="12.75">
      <c r="C72" s="67"/>
      <c r="D72" s="67"/>
      <c r="E72" s="67"/>
      <c r="F72" s="67"/>
    </row>
    <row r="73" spans="3:6" ht="12.75">
      <c r="C73" s="67"/>
      <c r="D73" s="67"/>
      <c r="E73" s="67"/>
      <c r="F73" s="67"/>
    </row>
    <row r="74" spans="3:6" ht="12.75">
      <c r="C74" s="67"/>
      <c r="D74" s="67"/>
      <c r="E74" s="67"/>
      <c r="F74" s="67"/>
    </row>
    <row r="75" spans="3:6" ht="12.75">
      <c r="C75" s="67"/>
      <c r="D75" s="67"/>
      <c r="E75" s="67"/>
      <c r="F75" s="67"/>
    </row>
    <row r="76" spans="3:6" ht="12.75">
      <c r="C76" s="67"/>
      <c r="D76" s="67"/>
      <c r="E76" s="67"/>
      <c r="F76" s="67"/>
    </row>
    <row r="77" spans="3:6" ht="12.75">
      <c r="C77" s="67"/>
      <c r="D77" s="67"/>
      <c r="E77" s="67"/>
      <c r="F77" s="67"/>
    </row>
    <row r="78" spans="3:6" ht="12.75">
      <c r="C78" s="67"/>
      <c r="D78" s="67"/>
      <c r="E78" s="67"/>
      <c r="F78" s="67"/>
    </row>
    <row r="79" spans="3:6" ht="12.75">
      <c r="C79" s="67"/>
      <c r="D79" s="67"/>
      <c r="E79" s="67"/>
      <c r="F79" s="67"/>
    </row>
  </sheetData>
  <sheetProtection/>
  <mergeCells count="1">
    <mergeCell ref="B42:F42"/>
  </mergeCells>
  <printOptions horizontalCentered="1" verticalCentered="1"/>
  <pageMargins left="0.31496062992125984" right="0.3937007874015748" top="0.3937007874015748" bottom="0.31496062992125984" header="0.31496062992125984" footer="0.275590551181102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Q93"/>
  <sheetViews>
    <sheetView showGridLines="0" zoomScalePageLayoutView="0" workbookViewId="0" topLeftCell="A55">
      <selection activeCell="B34" sqref="B34"/>
    </sheetView>
  </sheetViews>
  <sheetFormatPr defaultColWidth="9.140625" defaultRowHeight="15"/>
  <cols>
    <col min="1" max="1" width="9.140625" style="3" customWidth="1"/>
    <col min="2" max="2" width="47.8515625" style="3" bestFit="1" customWidth="1"/>
    <col min="3" max="3" width="2.140625" style="3" customWidth="1"/>
    <col min="4" max="4" width="19.00390625" style="3" bestFit="1" customWidth="1"/>
    <col min="5" max="5" width="9.140625" style="3" customWidth="1"/>
    <col min="6" max="6" width="11.140625" style="3" customWidth="1"/>
    <col min="7" max="7" width="51.28125" style="41" bestFit="1" customWidth="1"/>
    <col min="8" max="8" width="1.1484375" style="41" customWidth="1"/>
    <col min="9" max="9" width="15.57421875" style="41" customWidth="1"/>
    <col min="10" max="10" width="0.85546875" style="41" customWidth="1"/>
    <col min="11" max="11" width="13.57421875" style="41" customWidth="1"/>
    <col min="12" max="12" width="15.7109375" style="3" customWidth="1"/>
    <col min="13" max="13" width="12.8515625" style="3" bestFit="1" customWidth="1"/>
    <col min="14" max="15" width="9.140625" style="3" customWidth="1"/>
    <col min="16" max="16" width="12.28125" style="3" customWidth="1"/>
    <col min="17" max="16384" width="9.140625" style="3" customWidth="1"/>
  </cols>
  <sheetData>
    <row r="1" spans="9:11" ht="15">
      <c r="I1" s="114" t="s">
        <v>68</v>
      </c>
      <c r="J1" s="3"/>
      <c r="K1" s="3"/>
    </row>
    <row r="2" spans="9:12" ht="15">
      <c r="I2" s="3" t="s">
        <v>29</v>
      </c>
      <c r="J2" s="3"/>
      <c r="K2" s="54">
        <v>4442</v>
      </c>
      <c r="L2" s="116"/>
    </row>
    <row r="3" spans="9:14" ht="15">
      <c r="I3" s="3" t="s">
        <v>30</v>
      </c>
      <c r="J3" s="3"/>
      <c r="K3" s="54">
        <v>5075</v>
      </c>
      <c r="L3" s="116"/>
      <c r="M3" s="54"/>
      <c r="N3" s="116"/>
    </row>
    <row r="4" spans="9:14" ht="15">
      <c r="I4" s="3" t="s">
        <v>31</v>
      </c>
      <c r="J4" s="3"/>
      <c r="K4" s="54">
        <v>2536</v>
      </c>
      <c r="L4" s="116"/>
      <c r="M4" s="54"/>
      <c r="N4" s="116"/>
    </row>
    <row r="5" spans="9:14" ht="15">
      <c r="I5" s="3" t="s">
        <v>36</v>
      </c>
      <c r="J5" s="3"/>
      <c r="K5" s="54">
        <f>2671+1200</f>
        <v>3871</v>
      </c>
      <c r="L5" s="116"/>
      <c r="M5" s="54"/>
      <c r="N5" s="116"/>
    </row>
    <row r="6" spans="9:14" ht="15">
      <c r="I6" s="3"/>
      <c r="K6" s="54">
        <f>SUM(K2:K5)</f>
        <v>15924</v>
      </c>
      <c r="L6" s="117"/>
      <c r="M6" s="54"/>
      <c r="N6" s="117"/>
    </row>
    <row r="8" spans="9:12" ht="15">
      <c r="I8" s="114" t="s">
        <v>69</v>
      </c>
      <c r="L8" s="54">
        <v>2555</v>
      </c>
    </row>
    <row r="9" spans="9:13" ht="15">
      <c r="I9" s="3" t="s">
        <v>29</v>
      </c>
      <c r="K9" s="116"/>
      <c r="L9" s="54">
        <v>669</v>
      </c>
      <c r="M9" s="115">
        <f>+K2-L9</f>
        <v>3773</v>
      </c>
    </row>
    <row r="10" spans="9:13" ht="15">
      <c r="I10" s="3" t="s">
        <v>30</v>
      </c>
      <c r="K10" s="116"/>
      <c r="L10" s="54">
        <v>891</v>
      </c>
      <c r="M10" s="115">
        <f>+K3-L10</f>
        <v>4184</v>
      </c>
    </row>
    <row r="11" spans="9:13" ht="15">
      <c r="I11" s="3" t="s">
        <v>31</v>
      </c>
      <c r="K11" s="116"/>
      <c r="L11" s="54">
        <v>431</v>
      </c>
      <c r="M11" s="115">
        <f>+K4-L11</f>
        <v>2105</v>
      </c>
    </row>
    <row r="12" spans="9:13" ht="15">
      <c r="I12" s="3" t="s">
        <v>36</v>
      </c>
      <c r="K12" s="116"/>
      <c r="L12" s="54">
        <v>564</v>
      </c>
      <c r="M12" s="115">
        <f>+K5-L12</f>
        <v>3307</v>
      </c>
    </row>
    <row r="13" spans="2:13" ht="15">
      <c r="B13" s="3" t="s">
        <v>7</v>
      </c>
      <c r="K13" s="117"/>
      <c r="L13" s="54">
        <f>SUM(L9:L12)</f>
        <v>2555</v>
      </c>
      <c r="M13" s="54">
        <f>SUM(M9:M12)</f>
        <v>13369</v>
      </c>
    </row>
    <row r="14" ht="15">
      <c r="B14" s="3" t="s">
        <v>8</v>
      </c>
    </row>
    <row r="15" ht="15">
      <c r="I15" s="114"/>
    </row>
    <row r="16" spans="2:13" ht="15">
      <c r="B16" s="38" t="s">
        <v>78</v>
      </c>
      <c r="C16" s="39"/>
      <c r="D16" s="39"/>
      <c r="I16" s="3"/>
      <c r="M16" s="115"/>
    </row>
    <row r="17" spans="9:13" ht="15">
      <c r="I17" s="3"/>
      <c r="M17" s="115"/>
    </row>
    <row r="18" spans="4:13" ht="15.75">
      <c r="D18" s="45" t="s">
        <v>21</v>
      </c>
      <c r="I18" s="3"/>
      <c r="M18" s="115"/>
    </row>
    <row r="19" spans="2:14" ht="15">
      <c r="B19" s="4" t="s">
        <v>2</v>
      </c>
      <c r="I19" s="118"/>
      <c r="J19" s="118"/>
      <c r="K19" s="118"/>
      <c r="L19" s="119"/>
      <c r="M19" s="120"/>
      <c r="N19" s="119"/>
    </row>
    <row r="20" spans="2:13" ht="15">
      <c r="B20" s="3" t="s">
        <v>35</v>
      </c>
      <c r="D20" s="54">
        <v>19758</v>
      </c>
      <c r="I20" s="114" t="s">
        <v>64</v>
      </c>
      <c r="M20" s="54"/>
    </row>
    <row r="21" spans="2:4" ht="15" hidden="1">
      <c r="B21" s="3" t="s">
        <v>23</v>
      </c>
      <c r="D21" s="54">
        <v>0</v>
      </c>
    </row>
    <row r="22" spans="2:4" ht="15" hidden="1">
      <c r="B22" s="3" t="s">
        <v>24</v>
      </c>
      <c r="D22" s="54">
        <v>0</v>
      </c>
    </row>
    <row r="23" spans="2:4" ht="15" hidden="1">
      <c r="B23" s="3" t="s">
        <v>34</v>
      </c>
      <c r="D23" s="54">
        <v>0</v>
      </c>
    </row>
    <row r="24" spans="2:14" ht="15.75" thickBot="1">
      <c r="B24" s="6" t="s">
        <v>28</v>
      </c>
      <c r="D24" s="55">
        <f>SUM(D20:D23)</f>
        <v>19758</v>
      </c>
      <c r="I24" s="3" t="s">
        <v>25</v>
      </c>
      <c r="M24" s="54">
        <v>9077.669860680398</v>
      </c>
      <c r="N24" s="116">
        <f>+M24/M27</f>
        <v>0.5168321341959932</v>
      </c>
    </row>
    <row r="25" spans="9:14" ht="15.75" thickTop="1">
      <c r="I25" s="3" t="s">
        <v>26</v>
      </c>
      <c r="M25" s="54">
        <v>8379.194117182014</v>
      </c>
      <c r="N25" s="116">
        <f>+M25/M27</f>
        <v>0.4770648024096678</v>
      </c>
    </row>
    <row r="26" spans="2:14" ht="15">
      <c r="B26" s="4" t="s">
        <v>3</v>
      </c>
      <c r="I26" s="3" t="s">
        <v>63</v>
      </c>
      <c r="M26" s="54">
        <v>107.19456273515013</v>
      </c>
      <c r="N26" s="116">
        <f>+M26/M27</f>
        <v>0.006103063394339106</v>
      </c>
    </row>
    <row r="27" spans="2:14" ht="15">
      <c r="B27" s="3" t="s">
        <v>25</v>
      </c>
      <c r="D27" s="54">
        <f>+M37</f>
        <v>7279.669860680398</v>
      </c>
      <c r="I27" s="3"/>
      <c r="M27" s="54">
        <f>SUM(M24:M26)</f>
        <v>17564.05854059756</v>
      </c>
      <c r="N27" s="117">
        <f>SUM(N24:N26)</f>
        <v>1</v>
      </c>
    </row>
    <row r="28" spans="2:4" ht="15">
      <c r="B28" s="3" t="s">
        <v>26</v>
      </c>
      <c r="D28" s="54">
        <f>+M38</f>
        <v>7272.194117182014</v>
      </c>
    </row>
    <row r="29" spans="2:13" ht="15">
      <c r="B29" s="3" t="s">
        <v>63</v>
      </c>
      <c r="D29" s="54">
        <f>+M39</f>
        <v>89.19456273515013</v>
      </c>
      <c r="I29" s="114" t="s">
        <v>65</v>
      </c>
      <c r="M29" s="54">
        <v>2923</v>
      </c>
    </row>
    <row r="30" spans="2:9" ht="15.75" hidden="1">
      <c r="B30" s="3" t="s">
        <v>27</v>
      </c>
      <c r="D30" s="54">
        <v>1</v>
      </c>
      <c r="I30" s="40" t="s">
        <v>66</v>
      </c>
    </row>
    <row r="31" spans="2:13" ht="15.75" thickBot="1">
      <c r="B31" s="6" t="s">
        <v>28</v>
      </c>
      <c r="D31" s="55">
        <f>SUM(D27:D30)-1</f>
        <v>14641.058540597563</v>
      </c>
      <c r="I31" s="3" t="s">
        <v>25</v>
      </c>
      <c r="L31" s="116"/>
      <c r="M31" s="54">
        <f>2475-677</f>
        <v>1798</v>
      </c>
    </row>
    <row r="32" spans="9:13" ht="15.75" thickTop="1">
      <c r="I32" s="3" t="s">
        <v>26</v>
      </c>
      <c r="L32" s="116"/>
      <c r="M32" s="54">
        <f>2075-968</f>
        <v>1107</v>
      </c>
    </row>
    <row r="33" spans="2:13" ht="15">
      <c r="B33" s="4" t="s">
        <v>22</v>
      </c>
      <c r="C33" s="1"/>
      <c r="D33" s="2"/>
      <c r="I33" s="3" t="s">
        <v>63</v>
      </c>
      <c r="L33" s="116"/>
      <c r="M33" s="54">
        <f>23-5</f>
        <v>18</v>
      </c>
    </row>
    <row r="34" spans="2:13" ht="15">
      <c r="B34" s="3" t="s">
        <v>78</v>
      </c>
      <c r="C34" s="1"/>
      <c r="D34" s="2">
        <f>+'EBIT &amp; Others by segment'!D9</f>
        <v>371886</v>
      </c>
      <c r="L34" s="117"/>
      <c r="M34" s="54">
        <f>SUM(M31:M33)</f>
        <v>2923</v>
      </c>
    </row>
    <row r="36" spans="2:9" ht="15">
      <c r="B36" s="38" t="s">
        <v>14</v>
      </c>
      <c r="C36" s="39"/>
      <c r="D36" s="39"/>
      <c r="I36" s="114" t="s">
        <v>67</v>
      </c>
    </row>
    <row r="37" spans="9:13" ht="15">
      <c r="I37" s="3" t="s">
        <v>25</v>
      </c>
      <c r="M37" s="115">
        <f>+M24-M31</f>
        <v>7279.669860680398</v>
      </c>
    </row>
    <row r="38" spans="4:13" ht="15.75">
      <c r="D38" s="45" t="s">
        <v>21</v>
      </c>
      <c r="I38" s="3" t="s">
        <v>26</v>
      </c>
      <c r="M38" s="115">
        <f>+M25-M32</f>
        <v>7272.194117182014</v>
      </c>
    </row>
    <row r="39" spans="2:13" ht="15">
      <c r="B39" s="4" t="s">
        <v>2</v>
      </c>
      <c r="I39" s="3" t="s">
        <v>63</v>
      </c>
      <c r="M39" s="115">
        <f>+M26-M33</f>
        <v>89.19456273515013</v>
      </c>
    </row>
    <row r="40" spans="2:13" ht="15">
      <c r="B40" s="3" t="s">
        <v>29</v>
      </c>
      <c r="D40" s="54">
        <f>+M9</f>
        <v>3773</v>
      </c>
      <c r="M40" s="115">
        <f>SUM(M37:M39)</f>
        <v>14641.058540597563</v>
      </c>
    </row>
    <row r="41" spans="2:4" ht="15">
      <c r="B41" s="3" t="s">
        <v>30</v>
      </c>
      <c r="D41" s="54">
        <f>+M10</f>
        <v>4184</v>
      </c>
    </row>
    <row r="42" spans="2:4" ht="15">
      <c r="B42" s="3" t="s">
        <v>31</v>
      </c>
      <c r="D42" s="54">
        <f>+M11</f>
        <v>2105</v>
      </c>
    </row>
    <row r="43" spans="2:4" ht="15">
      <c r="B43" s="3" t="s">
        <v>36</v>
      </c>
      <c r="D43" s="54">
        <f>+M12</f>
        <v>3307</v>
      </c>
    </row>
    <row r="44" spans="2:4" ht="15.75" thickBot="1">
      <c r="B44" s="6" t="s">
        <v>28</v>
      </c>
      <c r="D44" s="55">
        <f>SUM(D40:D43)</f>
        <v>13369</v>
      </c>
    </row>
    <row r="45" ht="15.75" thickTop="1"/>
    <row r="46" ht="15">
      <c r="B46" s="4" t="s">
        <v>33</v>
      </c>
    </row>
    <row r="47" spans="2:4" ht="15">
      <c r="B47" s="3" t="s">
        <v>29</v>
      </c>
      <c r="D47" s="54">
        <v>1634</v>
      </c>
    </row>
    <row r="48" spans="2:4" ht="15">
      <c r="B48" s="3" t="s">
        <v>30</v>
      </c>
      <c r="D48" s="54">
        <v>142</v>
      </c>
    </row>
    <row r="49" spans="2:4" ht="15">
      <c r="B49" s="3" t="s">
        <v>31</v>
      </c>
      <c r="D49" s="54">
        <v>13</v>
      </c>
    </row>
    <row r="50" spans="2:6" ht="15">
      <c r="B50" s="3" t="s">
        <v>32</v>
      </c>
      <c r="D50" s="54">
        <v>37</v>
      </c>
      <c r="F50" s="3" t="s">
        <v>62</v>
      </c>
    </row>
    <row r="51" spans="2:4" ht="15.75" thickBot="1">
      <c r="B51" s="6" t="s">
        <v>28</v>
      </c>
      <c r="D51" s="55">
        <f>SUM(D47:D50)</f>
        <v>1826</v>
      </c>
    </row>
    <row r="52" ht="15.75" thickTop="1"/>
    <row r="53" spans="2:12" ht="15">
      <c r="B53" s="4" t="s">
        <v>22</v>
      </c>
      <c r="C53" s="1"/>
      <c r="D53" s="2"/>
      <c r="L53" s="3" t="s">
        <v>71</v>
      </c>
    </row>
    <row r="54" spans="2:13" ht="15">
      <c r="B54" s="1" t="s">
        <v>14</v>
      </c>
      <c r="C54" s="1"/>
      <c r="D54" s="2">
        <f>+'EBIT &amp; Others by segment'!D13</f>
        <v>140300</v>
      </c>
      <c r="G54" s="6"/>
      <c r="H54" s="3"/>
      <c r="I54" s="3"/>
      <c r="L54" s="3" t="s">
        <v>72</v>
      </c>
      <c r="M54" s="54">
        <v>1451</v>
      </c>
    </row>
    <row r="55" spans="7:13" ht="15.75">
      <c r="G55" s="3"/>
      <c r="H55" s="3"/>
      <c r="I55" s="45" t="s">
        <v>21</v>
      </c>
      <c r="L55" s="3" t="s">
        <v>76</v>
      </c>
      <c r="M55" s="54">
        <v>411</v>
      </c>
    </row>
    <row r="56" spans="7:13" ht="15">
      <c r="G56" s="3" t="s">
        <v>37</v>
      </c>
      <c r="H56" s="3"/>
      <c r="I56" s="54">
        <v>111</v>
      </c>
      <c r="L56" s="3" t="s">
        <v>75</v>
      </c>
      <c r="M56" s="54">
        <f>+M54-M55</f>
        <v>1040</v>
      </c>
    </row>
    <row r="57" spans="7:13" ht="15">
      <c r="G57" s="3" t="s">
        <v>38</v>
      </c>
      <c r="H57" s="3"/>
      <c r="I57" s="54">
        <v>6352</v>
      </c>
      <c r="L57" s="3" t="s">
        <v>73</v>
      </c>
      <c r="M57" s="54">
        <v>6125</v>
      </c>
    </row>
    <row r="58" spans="7:13" ht="15.75">
      <c r="G58" s="3" t="s">
        <v>40</v>
      </c>
      <c r="H58" s="3"/>
      <c r="I58" s="54">
        <v>14641</v>
      </c>
      <c r="L58" s="3" t="s">
        <v>61</v>
      </c>
      <c r="M58" s="122">
        <f>+M57-M56</f>
        <v>5085</v>
      </c>
    </row>
    <row r="59" spans="7:9" ht="15">
      <c r="G59" s="3" t="s">
        <v>39</v>
      </c>
      <c r="H59" s="3"/>
      <c r="I59" s="54">
        <v>19758</v>
      </c>
    </row>
    <row r="60" spans="7:9" ht="15">
      <c r="G60" s="3"/>
      <c r="H60" s="3"/>
      <c r="I60" s="54"/>
    </row>
    <row r="61" spans="7:9" ht="15">
      <c r="G61" s="3"/>
      <c r="H61" s="3"/>
      <c r="I61" s="3"/>
    </row>
    <row r="62" spans="7:16" ht="15.75">
      <c r="G62" s="6" t="s">
        <v>41</v>
      </c>
      <c r="H62" s="3"/>
      <c r="I62" s="45" t="s">
        <v>21</v>
      </c>
      <c r="O62" s="54">
        <v>2923</v>
      </c>
      <c r="P62" s="3" t="s">
        <v>61</v>
      </c>
    </row>
    <row r="63" spans="7:16" ht="15">
      <c r="G63" s="3" t="s">
        <v>25</v>
      </c>
      <c r="H63" s="3"/>
      <c r="I63" s="54">
        <f>+D27</f>
        <v>7279.669860680398</v>
      </c>
      <c r="L63" s="54">
        <v>9078</v>
      </c>
      <c r="M63" s="116"/>
      <c r="O63" s="54">
        <f>2475-677</f>
        <v>1798</v>
      </c>
      <c r="P63" s="115">
        <f>+L63-O63</f>
        <v>7280</v>
      </c>
    </row>
    <row r="64" spans="7:16" ht="15">
      <c r="G64" s="3" t="s">
        <v>26</v>
      </c>
      <c r="H64" s="3"/>
      <c r="I64" s="54">
        <f>+D28</f>
        <v>7272.194117182014</v>
      </c>
      <c r="L64" s="54">
        <v>8379</v>
      </c>
      <c r="M64" s="116"/>
      <c r="O64" s="54">
        <f>2075-968</f>
        <v>1107</v>
      </c>
      <c r="P64" s="115">
        <f>+L64-O64</f>
        <v>7272</v>
      </c>
    </row>
    <row r="65" spans="7:16" ht="15">
      <c r="G65" s="3" t="s">
        <v>74</v>
      </c>
      <c r="H65" s="3"/>
      <c r="I65" s="54">
        <f>+D29</f>
        <v>89.19456273515013</v>
      </c>
      <c r="L65" s="54">
        <v>107</v>
      </c>
      <c r="M65" s="116"/>
      <c r="O65" s="54">
        <f>23-5</f>
        <v>18</v>
      </c>
      <c r="P65" s="115">
        <f>+L65-O65</f>
        <v>89</v>
      </c>
    </row>
    <row r="66" spans="7:17" ht="16.5" thickBot="1">
      <c r="G66" s="6" t="s">
        <v>28</v>
      </c>
      <c r="H66" s="3"/>
      <c r="I66" s="55">
        <f>SUM(I63:I65)</f>
        <v>14641.058540597563</v>
      </c>
      <c r="L66" s="121">
        <f>SUM(L63:L65)</f>
        <v>17564</v>
      </c>
      <c r="M66" s="117"/>
      <c r="O66" s="54">
        <f>SUM(O63:O65)</f>
        <v>2923</v>
      </c>
      <c r="P66" s="121">
        <f>+L66-O66</f>
        <v>14641</v>
      </c>
      <c r="Q66" s="115">
        <f>+L66-P66-O66</f>
        <v>0</v>
      </c>
    </row>
    <row r="67" ht="15.75" thickTop="1"/>
    <row r="69" spans="7:11" ht="15.75">
      <c r="G69" s="3"/>
      <c r="H69" s="3"/>
      <c r="I69" s="350" t="s">
        <v>21</v>
      </c>
      <c r="J69" s="350"/>
      <c r="K69" s="350"/>
    </row>
    <row r="70" spans="7:16" ht="12" customHeight="1">
      <c r="G70" s="42" t="s">
        <v>44</v>
      </c>
      <c r="H70" s="3"/>
      <c r="I70" s="46" t="s">
        <v>42</v>
      </c>
      <c r="J70" s="48"/>
      <c r="K70" s="47" t="s">
        <v>43</v>
      </c>
      <c r="O70" s="54">
        <v>3931</v>
      </c>
      <c r="P70" s="3" t="s">
        <v>61</v>
      </c>
    </row>
    <row r="71" spans="7:16" ht="15">
      <c r="G71" s="3" t="s">
        <v>45</v>
      </c>
      <c r="H71" s="3"/>
      <c r="I71" s="54">
        <f>+P71</f>
        <v>15325</v>
      </c>
      <c r="J71" s="3"/>
      <c r="K71" s="43">
        <f>+I71/$I$74</f>
        <v>0.7756351857475453</v>
      </c>
      <c r="L71" s="54">
        <v>18516</v>
      </c>
      <c r="M71" s="116"/>
      <c r="O71" s="54">
        <f>4850-1659</f>
        <v>3191</v>
      </c>
      <c r="P71" s="115">
        <f>+L71-O71</f>
        <v>15325</v>
      </c>
    </row>
    <row r="72" spans="7:16" ht="15">
      <c r="G72" s="3" t="s">
        <v>46</v>
      </c>
      <c r="H72" s="3"/>
      <c r="I72" s="54">
        <f>+P72</f>
        <v>3739</v>
      </c>
      <c r="J72" s="3"/>
      <c r="K72" s="43">
        <f>+I72/$I$74</f>
        <v>0.18923980159935216</v>
      </c>
      <c r="L72" s="54">
        <v>4321</v>
      </c>
      <c r="M72" s="116"/>
      <c r="O72" s="54">
        <f>882-300</f>
        <v>582</v>
      </c>
      <c r="P72" s="115">
        <f>+L72-O72</f>
        <v>3739</v>
      </c>
    </row>
    <row r="73" spans="7:16" ht="15">
      <c r="G73" s="3" t="s">
        <v>47</v>
      </c>
      <c r="H73" s="3"/>
      <c r="I73" s="54">
        <f>+P73</f>
        <v>694</v>
      </c>
      <c r="J73" s="3"/>
      <c r="K73" s="43">
        <f>+I73/$I$74</f>
        <v>0.03512501265310254</v>
      </c>
      <c r="L73" s="54">
        <v>852</v>
      </c>
      <c r="M73" s="116"/>
      <c r="O73" s="54">
        <v>158</v>
      </c>
      <c r="P73" s="115">
        <f>+L73-O73</f>
        <v>694</v>
      </c>
    </row>
    <row r="74" spans="7:17" ht="16.5" thickBot="1">
      <c r="G74" s="5" t="s">
        <v>48</v>
      </c>
      <c r="H74" s="3"/>
      <c r="I74" s="55">
        <f>SUM(I71:I73)</f>
        <v>19758</v>
      </c>
      <c r="J74" s="3"/>
      <c r="K74" s="44">
        <f>SUM(K71:K73)</f>
        <v>1</v>
      </c>
      <c r="L74" s="121">
        <f>SUM(L71:L73)</f>
        <v>23689</v>
      </c>
      <c r="M74" s="117"/>
      <c r="O74" s="54">
        <f>SUM(O71:O73)</f>
        <v>3931</v>
      </c>
      <c r="P74" s="121">
        <f>+L74-O74</f>
        <v>19758</v>
      </c>
      <c r="Q74" s="115">
        <f>+L74-P74-O74</f>
        <v>0</v>
      </c>
    </row>
    <row r="75" ht="15.75" thickTop="1"/>
    <row r="77" ht="15.75">
      <c r="D77" s="45" t="s">
        <v>21</v>
      </c>
    </row>
    <row r="78" spans="2:10" ht="15">
      <c r="B78" s="4" t="s">
        <v>2</v>
      </c>
      <c r="G78" s="3"/>
      <c r="H78" s="3"/>
      <c r="I78" s="54">
        <v>2555</v>
      </c>
      <c r="J78" s="3" t="s">
        <v>61</v>
      </c>
    </row>
    <row r="79" spans="2:11" ht="15">
      <c r="B79" s="3" t="s">
        <v>29</v>
      </c>
      <c r="D79" s="54">
        <f>+K79</f>
        <v>3773</v>
      </c>
      <c r="F79" s="54">
        <v>4442</v>
      </c>
      <c r="G79" s="123"/>
      <c r="H79" s="3"/>
      <c r="I79" s="54">
        <f>+L9</f>
        <v>669</v>
      </c>
      <c r="J79" s="115">
        <f>+F79-I79</f>
        <v>3773</v>
      </c>
      <c r="K79" s="54">
        <f>+F79-I79</f>
        <v>3773</v>
      </c>
    </row>
    <row r="80" spans="2:11" ht="15">
      <c r="B80" s="3" t="s">
        <v>30</v>
      </c>
      <c r="D80" s="54">
        <f>+K80</f>
        <v>4184</v>
      </c>
      <c r="F80" s="54">
        <v>5075</v>
      </c>
      <c r="G80" s="123"/>
      <c r="H80" s="3"/>
      <c r="I80" s="54">
        <f>+L10</f>
        <v>891</v>
      </c>
      <c r="J80" s="115">
        <f>+F80-I80</f>
        <v>4184</v>
      </c>
      <c r="K80" s="54">
        <f>+F80-I80</f>
        <v>4184</v>
      </c>
    </row>
    <row r="81" spans="2:11" ht="15">
      <c r="B81" s="3" t="s">
        <v>31</v>
      </c>
      <c r="D81" s="54">
        <f>+K81</f>
        <v>2105</v>
      </c>
      <c r="F81" s="54">
        <v>2536</v>
      </c>
      <c r="G81" s="123"/>
      <c r="H81" s="3"/>
      <c r="I81" s="54">
        <f>+L11</f>
        <v>431</v>
      </c>
      <c r="J81" s="115">
        <f>+F81-I81</f>
        <v>2105</v>
      </c>
      <c r="K81" s="54">
        <f>+F81-I81</f>
        <v>2105</v>
      </c>
    </row>
    <row r="82" spans="2:11" ht="15.75">
      <c r="B82" s="3" t="s">
        <v>77</v>
      </c>
      <c r="D82" s="54">
        <f>+K82</f>
        <v>3307</v>
      </c>
      <c r="F82" s="54">
        <v>3871</v>
      </c>
      <c r="G82" s="123"/>
      <c r="H82" s="3"/>
      <c r="I82" s="54">
        <f>+L12</f>
        <v>564</v>
      </c>
      <c r="J82" s="121">
        <f>+F82-I82</f>
        <v>3307</v>
      </c>
      <c r="K82" s="54">
        <f>+F82-I82</f>
        <v>3307</v>
      </c>
    </row>
    <row r="83" spans="2:12" ht="16.5" thickBot="1">
      <c r="B83" s="6" t="s">
        <v>28</v>
      </c>
      <c r="D83" s="55">
        <f>SUM(D79:D82)</f>
        <v>13369</v>
      </c>
      <c r="F83" s="121">
        <f>SUM(F79:F82)</f>
        <v>15924</v>
      </c>
      <c r="G83" s="124"/>
      <c r="I83" s="121">
        <f>SUM(I79:I82)</f>
        <v>2555</v>
      </c>
      <c r="K83" s="121">
        <f>+F83-I83</f>
        <v>13369</v>
      </c>
      <c r="L83" s="115">
        <f>+F83-K83-I83</f>
        <v>0</v>
      </c>
    </row>
    <row r="84" ht="15.75" thickTop="1"/>
    <row r="85" ht="15">
      <c r="B85" s="4" t="s">
        <v>33</v>
      </c>
    </row>
    <row r="86" spans="2:4" ht="15">
      <c r="B86" s="3" t="s">
        <v>29</v>
      </c>
      <c r="D86" s="54">
        <v>1634</v>
      </c>
    </row>
    <row r="87" spans="2:4" ht="15">
      <c r="B87" s="3" t="s">
        <v>30</v>
      </c>
      <c r="D87" s="54">
        <v>142</v>
      </c>
    </row>
    <row r="88" spans="2:4" ht="15">
      <c r="B88" s="3" t="s">
        <v>31</v>
      </c>
      <c r="D88" s="54">
        <v>13</v>
      </c>
    </row>
    <row r="89" spans="2:6" ht="15">
      <c r="B89" s="3" t="s">
        <v>32</v>
      </c>
      <c r="D89" s="54">
        <v>37</v>
      </c>
      <c r="F89" s="3" t="s">
        <v>70</v>
      </c>
    </row>
    <row r="90" spans="2:4" ht="15.75" thickBot="1">
      <c r="B90" s="6" t="s">
        <v>28</v>
      </c>
      <c r="D90" s="55">
        <f>SUM(D86:D89)</f>
        <v>1826</v>
      </c>
    </row>
    <row r="91" ht="15.75" thickTop="1"/>
    <row r="92" spans="2:4" ht="15.75">
      <c r="B92" s="40"/>
      <c r="C92" s="40"/>
      <c r="D92" s="122"/>
    </row>
    <row r="93" spans="2:4" ht="15.75">
      <c r="B93" s="40"/>
      <c r="C93" s="40"/>
      <c r="D93" s="40"/>
    </row>
  </sheetData>
  <sheetProtection/>
  <mergeCells count="1">
    <mergeCell ref="I69:K6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C5"/>
  <sheetViews>
    <sheetView zoomScalePageLayoutView="0" workbookViewId="0" topLeftCell="A16">
      <selection activeCell="B30" sqref="B30"/>
    </sheetView>
  </sheetViews>
  <sheetFormatPr defaultColWidth="9.140625" defaultRowHeight="15"/>
  <cols>
    <col min="1" max="1" width="9.140625" style="3" customWidth="1"/>
    <col min="2" max="2" width="51.421875" style="3" bestFit="1" customWidth="1"/>
    <col min="3" max="3" width="24.421875" style="3" bestFit="1" customWidth="1"/>
    <col min="4" max="16384" width="9.140625" style="3" customWidth="1"/>
  </cols>
  <sheetData>
    <row r="2" spans="2:3" ht="15.75">
      <c r="B2" s="15" t="s">
        <v>13</v>
      </c>
      <c r="C2" s="15" t="s">
        <v>12</v>
      </c>
    </row>
    <row r="3" spans="2:3" ht="15">
      <c r="B3" s="3" t="s">
        <v>9</v>
      </c>
      <c r="C3" s="2">
        <v>335</v>
      </c>
    </row>
    <row r="4" spans="2:3" ht="15">
      <c r="B4" s="3" t="s">
        <v>10</v>
      </c>
      <c r="C4" s="2">
        <v>335</v>
      </c>
    </row>
    <row r="5" spans="2:3" ht="15">
      <c r="B5" s="3" t="s">
        <v>11</v>
      </c>
      <c r="C5" s="2">
        <v>364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M42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9.140625" style="7" customWidth="1"/>
    <col min="2" max="2" width="54.28125" style="7" bestFit="1" customWidth="1"/>
    <col min="3" max="3" width="2.28125" style="7" customWidth="1"/>
    <col min="4" max="4" width="11.28125" style="7" customWidth="1"/>
    <col min="5" max="5" width="3.00390625" style="7" customWidth="1"/>
    <col min="6" max="6" width="11.28125" style="7" customWidth="1"/>
    <col min="7" max="7" width="3.28125" style="7" customWidth="1"/>
    <col min="8" max="8" width="11.421875" style="7" customWidth="1"/>
    <col min="9" max="9" width="3.421875" style="7" customWidth="1"/>
    <col min="10" max="10" width="12.28125" style="7" customWidth="1"/>
    <col min="11" max="11" width="15.7109375" style="7" customWidth="1"/>
    <col min="12" max="16384" width="9.140625" style="7" customWidth="1"/>
  </cols>
  <sheetData>
    <row r="3" spans="2:8" ht="11.25">
      <c r="B3" s="345" t="s">
        <v>149</v>
      </c>
      <c r="C3" s="345"/>
      <c r="D3" s="345"/>
      <c r="E3" s="345"/>
      <c r="F3" s="345"/>
      <c r="H3" s="112"/>
    </row>
    <row r="4" spans="2:11" ht="11.25">
      <c r="B4" s="345" t="s">
        <v>101</v>
      </c>
      <c r="C4" s="345"/>
      <c r="D4" s="345"/>
      <c r="E4" s="345"/>
      <c r="F4" s="345"/>
      <c r="I4" s="111"/>
      <c r="J4" s="111"/>
      <c r="K4" s="37"/>
    </row>
    <row r="5" spans="2:4" ht="4.5" customHeight="1">
      <c r="B5" s="351"/>
      <c r="C5" s="351"/>
      <c r="D5" s="351"/>
    </row>
    <row r="6" spans="4:11" ht="11.25" customHeight="1">
      <c r="D6" s="36"/>
      <c r="F6" s="36"/>
      <c r="H6" s="12"/>
      <c r="I6" s="57"/>
      <c r="J6" s="57"/>
      <c r="K6" s="57"/>
    </row>
    <row r="7" spans="4:11" ht="12.75">
      <c r="D7" s="202">
        <v>43008</v>
      </c>
      <c r="F7" s="202" t="s">
        <v>238</v>
      </c>
      <c r="H7" s="50" t="s">
        <v>115</v>
      </c>
      <c r="I7" s="57"/>
      <c r="J7" s="139" t="s">
        <v>150</v>
      </c>
      <c r="K7" s="57"/>
    </row>
    <row r="8" spans="4:11" ht="11.25">
      <c r="D8" s="49"/>
      <c r="F8" s="49"/>
      <c r="H8" s="49"/>
      <c r="I8" s="57"/>
      <c r="J8" s="140"/>
      <c r="K8" s="57"/>
    </row>
    <row r="9" spans="2:11" ht="12.75">
      <c r="B9" s="11" t="s">
        <v>151</v>
      </c>
      <c r="D9" s="290">
        <v>1169785</v>
      </c>
      <c r="E9" s="291"/>
      <c r="F9" s="290">
        <v>1276246</v>
      </c>
      <c r="G9" s="220"/>
      <c r="H9" s="290">
        <v>-106461</v>
      </c>
      <c r="I9" s="292"/>
      <c r="J9" s="293">
        <v>-0.0834</v>
      </c>
      <c r="K9" s="57"/>
    </row>
    <row r="10" spans="2:13" ht="12.75">
      <c r="B10" s="11" t="s">
        <v>152</v>
      </c>
      <c r="D10" s="290">
        <v>1006912</v>
      </c>
      <c r="E10" s="220"/>
      <c r="F10" s="290">
        <v>994087</v>
      </c>
      <c r="G10" s="220"/>
      <c r="H10" s="290">
        <v>12825</v>
      </c>
      <c r="I10" s="294"/>
      <c r="J10" s="293">
        <v>0.0129</v>
      </c>
      <c r="K10" s="113"/>
      <c r="M10" s="65"/>
    </row>
    <row r="11" spans="2:10" ht="12.75">
      <c r="B11" s="212" t="s">
        <v>153</v>
      </c>
      <c r="D11" s="292">
        <v>-326862</v>
      </c>
      <c r="E11" s="220"/>
      <c r="F11" s="292">
        <v>-331777</v>
      </c>
      <c r="G11" s="220"/>
      <c r="H11" s="292">
        <v>4915</v>
      </c>
      <c r="I11" s="220"/>
      <c r="J11" s="90">
        <v>-0.0148</v>
      </c>
    </row>
    <row r="12" spans="2:10" ht="12.75">
      <c r="B12" s="13" t="s">
        <v>154</v>
      </c>
      <c r="C12" s="51"/>
      <c r="D12" s="295">
        <v>1849835</v>
      </c>
      <c r="E12" s="220"/>
      <c r="F12" s="295">
        <v>1938556</v>
      </c>
      <c r="G12" s="220"/>
      <c r="H12" s="295">
        <v>-88721</v>
      </c>
      <c r="I12" s="220"/>
      <c r="J12" s="296">
        <v>-0.0458</v>
      </c>
    </row>
    <row r="13" ht="15"/>
    <row r="14" spans="2:11" ht="12.75">
      <c r="B14" s="12" t="s">
        <v>155</v>
      </c>
      <c r="D14" s="57"/>
      <c r="F14" s="57"/>
      <c r="H14" s="57"/>
      <c r="I14" s="111"/>
      <c r="J14" s="90"/>
      <c r="K14" s="37"/>
    </row>
    <row r="15" spans="2:11" ht="12.75">
      <c r="B15" s="213" t="s">
        <v>156</v>
      </c>
      <c r="D15" s="290">
        <v>-706972</v>
      </c>
      <c r="E15" s="220"/>
      <c r="F15" s="290">
        <v>-708502</v>
      </c>
      <c r="G15" s="220"/>
      <c r="H15" s="290">
        <v>1530</v>
      </c>
      <c r="I15" s="297"/>
      <c r="J15" s="293">
        <v>-0.0022</v>
      </c>
      <c r="K15" s="37"/>
    </row>
    <row r="16" spans="2:10" ht="12.75">
      <c r="B16" s="213" t="s">
        <v>152</v>
      </c>
      <c r="D16" s="290">
        <v>-800086</v>
      </c>
      <c r="E16" s="220"/>
      <c r="F16" s="290">
        <v>-788035</v>
      </c>
      <c r="G16" s="220"/>
      <c r="H16" s="290">
        <v>-12051</v>
      </c>
      <c r="I16" s="220"/>
      <c r="J16" s="293">
        <v>0.0153</v>
      </c>
    </row>
    <row r="17" spans="2:11" ht="12.75">
      <c r="B17" s="214" t="s">
        <v>153</v>
      </c>
      <c r="D17" s="292">
        <v>333024</v>
      </c>
      <c r="E17" s="220"/>
      <c r="F17" s="292">
        <v>335502</v>
      </c>
      <c r="G17" s="220"/>
      <c r="H17" s="292">
        <v>-2478</v>
      </c>
      <c r="I17" s="292"/>
      <c r="J17" s="90">
        <v>-0.0074</v>
      </c>
      <c r="K17" s="57"/>
    </row>
    <row r="18" spans="2:11" ht="12.75">
      <c r="B18" s="13" t="s">
        <v>157</v>
      </c>
      <c r="C18" s="51"/>
      <c r="D18" s="295">
        <v>-1174034</v>
      </c>
      <c r="E18" s="220"/>
      <c r="F18" s="295">
        <v>-1161035</v>
      </c>
      <c r="G18" s="220"/>
      <c r="H18" s="295">
        <v>-12999</v>
      </c>
      <c r="I18" s="292"/>
      <c r="J18" s="296">
        <v>0.0112</v>
      </c>
      <c r="K18" s="57"/>
    </row>
    <row r="19" spans="4:11" ht="5.25" customHeight="1">
      <c r="D19" s="57"/>
      <c r="F19" s="57"/>
      <c r="H19" s="57"/>
      <c r="I19" s="57"/>
      <c r="J19" s="90"/>
      <c r="K19" s="57"/>
    </row>
    <row r="20" spans="2:11" ht="12.75">
      <c r="B20" s="12" t="s">
        <v>158</v>
      </c>
      <c r="D20" s="57"/>
      <c r="F20" s="57"/>
      <c r="H20" s="57"/>
      <c r="I20" s="57"/>
      <c r="J20" s="90"/>
      <c r="K20" s="57"/>
    </row>
    <row r="21" spans="2:11" ht="12.75">
      <c r="B21" s="215" t="s">
        <v>159</v>
      </c>
      <c r="D21" s="292">
        <v>-36678</v>
      </c>
      <c r="E21" s="220"/>
      <c r="F21" s="292">
        <v>-37120</v>
      </c>
      <c r="G21" s="220"/>
      <c r="H21" s="292">
        <v>442</v>
      </c>
      <c r="I21" s="292"/>
      <c r="J21" s="90">
        <v>-0.0119</v>
      </c>
      <c r="K21" s="57"/>
    </row>
    <row r="22" spans="2:10" ht="12.75">
      <c r="B22" s="215" t="s">
        <v>160</v>
      </c>
      <c r="D22" s="292">
        <v>-54250</v>
      </c>
      <c r="E22" s="220"/>
      <c r="F22" s="292">
        <v>-91096</v>
      </c>
      <c r="G22" s="220"/>
      <c r="H22" s="292">
        <v>36846</v>
      </c>
      <c r="I22" s="220"/>
      <c r="J22" s="90">
        <v>-0.4045</v>
      </c>
    </row>
    <row r="23" spans="2:10" ht="12.75">
      <c r="B23" s="9" t="s">
        <v>161</v>
      </c>
      <c r="D23" s="298">
        <v>-90928</v>
      </c>
      <c r="E23" s="220"/>
      <c r="F23" s="298">
        <v>-128216</v>
      </c>
      <c r="G23" s="220"/>
      <c r="H23" s="298">
        <v>37288</v>
      </c>
      <c r="I23" s="220"/>
      <c r="J23" s="299">
        <v>-0.2908</v>
      </c>
    </row>
    <row r="24" ht="15"/>
    <row r="25" ht="15">
      <c r="B25" s="12" t="s">
        <v>162</v>
      </c>
    </row>
    <row r="26" spans="2:10" ht="12.75">
      <c r="B26" s="215" t="s">
        <v>163</v>
      </c>
      <c r="D26" s="292">
        <v>-25057</v>
      </c>
      <c r="E26" s="220"/>
      <c r="F26" s="292">
        <v>-21573</v>
      </c>
      <c r="G26" s="220"/>
      <c r="H26" s="292">
        <v>-3484</v>
      </c>
      <c r="I26" s="220"/>
      <c r="J26" s="90">
        <v>0.1615</v>
      </c>
    </row>
    <row r="27" spans="2:11" ht="12.75">
      <c r="B27" s="215" t="s">
        <v>164</v>
      </c>
      <c r="D27" s="292">
        <v>-41469</v>
      </c>
      <c r="E27" s="220"/>
      <c r="F27" s="292">
        <v>-40344</v>
      </c>
      <c r="G27" s="220"/>
      <c r="H27" s="292">
        <v>-1125</v>
      </c>
      <c r="I27" s="297"/>
      <c r="J27" s="90">
        <v>0.0279</v>
      </c>
      <c r="K27" s="37"/>
    </row>
    <row r="28" spans="2:11" ht="12.75">
      <c r="B28" s="9" t="s">
        <v>165</v>
      </c>
      <c r="D28" s="298">
        <v>-66526</v>
      </c>
      <c r="E28" s="220"/>
      <c r="F28" s="298">
        <v>-61917</v>
      </c>
      <c r="G28" s="220"/>
      <c r="H28" s="298">
        <v>-4609</v>
      </c>
      <c r="I28" s="292"/>
      <c r="J28" s="299">
        <v>0.0744</v>
      </c>
      <c r="K28" s="57"/>
    </row>
    <row r="29" spans="2:11" ht="12.75">
      <c r="B29" s="212" t="s">
        <v>153</v>
      </c>
      <c r="D29" s="292">
        <v>-14668</v>
      </c>
      <c r="E29" s="220"/>
      <c r="F29" s="292">
        <v>-17447</v>
      </c>
      <c r="G29" s="220"/>
      <c r="H29" s="292">
        <v>2779</v>
      </c>
      <c r="I29" s="292"/>
      <c r="J29" s="90">
        <v>-0.1593</v>
      </c>
      <c r="K29" s="57"/>
    </row>
    <row r="30" spans="2:11" ht="12.75">
      <c r="B30" s="8"/>
      <c r="D30" s="57"/>
      <c r="F30" s="57"/>
      <c r="H30" s="57"/>
      <c r="I30" s="57"/>
      <c r="J30" s="90"/>
      <c r="K30" s="57"/>
    </row>
    <row r="31" spans="2:11" ht="12.75">
      <c r="B31" s="216" t="s">
        <v>149</v>
      </c>
      <c r="C31" s="51"/>
      <c r="D31" s="58"/>
      <c r="F31" s="58"/>
      <c r="H31" s="58"/>
      <c r="I31" s="57"/>
      <c r="J31" s="141"/>
      <c r="K31" s="57"/>
    </row>
    <row r="32" spans="2:13" ht="12.75">
      <c r="B32" s="217" t="s">
        <v>166</v>
      </c>
      <c r="C32" s="12"/>
      <c r="D32" s="290">
        <v>371886</v>
      </c>
      <c r="E32" s="220"/>
      <c r="F32" s="290">
        <v>439528</v>
      </c>
      <c r="G32" s="220"/>
      <c r="H32" s="290">
        <v>-67643</v>
      </c>
      <c r="I32" s="294"/>
      <c r="J32" s="293">
        <v>-0.1539</v>
      </c>
      <c r="K32" s="113"/>
      <c r="M32" s="65"/>
    </row>
    <row r="33" spans="2:10" ht="12.75">
      <c r="B33" s="217" t="s">
        <v>167</v>
      </c>
      <c r="C33" s="12"/>
      <c r="D33" s="290">
        <v>140300</v>
      </c>
      <c r="E33" s="220"/>
      <c r="F33" s="290">
        <v>144135</v>
      </c>
      <c r="G33" s="220"/>
      <c r="H33" s="290">
        <v>-3835</v>
      </c>
      <c r="I33" s="220"/>
      <c r="J33" s="293">
        <v>-0.0266</v>
      </c>
    </row>
    <row r="34" spans="2:10" ht="12.75">
      <c r="B34" s="214" t="s">
        <v>153</v>
      </c>
      <c r="D34" s="57">
        <v>-8507</v>
      </c>
      <c r="F34" s="57">
        <v>-13722</v>
      </c>
      <c r="H34" s="57">
        <v>5216</v>
      </c>
      <c r="J34" s="90">
        <v>-0.38</v>
      </c>
    </row>
    <row r="35" spans="2:10" ht="6" customHeight="1">
      <c r="B35" s="214"/>
      <c r="D35" s="57"/>
      <c r="F35" s="57"/>
      <c r="H35" s="57"/>
      <c r="J35" s="90"/>
    </row>
    <row r="36" spans="2:11" ht="12.75">
      <c r="B36" s="216" t="s">
        <v>168</v>
      </c>
      <c r="C36" s="51"/>
      <c r="D36" s="59">
        <v>503679</v>
      </c>
      <c r="F36" s="59">
        <v>569941</v>
      </c>
      <c r="H36" s="59">
        <v>-66262</v>
      </c>
      <c r="I36" s="111"/>
      <c r="J36" s="142">
        <v>-0.1163</v>
      </c>
      <c r="K36" s="37"/>
    </row>
    <row r="38" spans="2:11" ht="11.25">
      <c r="B38" s="7" t="s">
        <v>246</v>
      </c>
      <c r="H38" s="12"/>
      <c r="I38" s="57"/>
      <c r="J38" s="57"/>
      <c r="K38" s="57"/>
    </row>
    <row r="39" spans="8:11" ht="11.25">
      <c r="H39" s="12"/>
      <c r="I39" s="57"/>
      <c r="J39" s="57"/>
      <c r="K39" s="57"/>
    </row>
    <row r="40" spans="4:11" ht="11.25">
      <c r="D40" s="143"/>
      <c r="E40" s="143"/>
      <c r="F40" s="143"/>
      <c r="H40" s="12"/>
      <c r="I40" s="57"/>
      <c r="J40" s="57"/>
      <c r="K40" s="57"/>
    </row>
    <row r="41" spans="8:11" ht="11.25">
      <c r="H41" s="12"/>
      <c r="I41" s="57"/>
      <c r="J41" s="57"/>
      <c r="K41" s="57"/>
    </row>
    <row r="42" spans="4:13" ht="11.25">
      <c r="D42" s="65"/>
      <c r="F42" s="65"/>
      <c r="I42" s="113"/>
      <c r="J42" s="113"/>
      <c r="K42" s="113"/>
      <c r="M42" s="65"/>
    </row>
  </sheetData>
  <sheetProtection/>
  <mergeCells count="3">
    <mergeCell ref="B5:D5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B3:J21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9.140625" style="7" customWidth="1"/>
    <col min="2" max="2" width="46.57421875" style="7" bestFit="1" customWidth="1"/>
    <col min="3" max="3" width="1.57421875" style="7" customWidth="1"/>
    <col min="4" max="4" width="9.7109375" style="7" customWidth="1"/>
    <col min="5" max="5" width="12.7109375" style="7" customWidth="1"/>
    <col min="6" max="6" width="9.7109375" style="7" customWidth="1"/>
    <col min="7" max="7" width="0.9921875" style="7" hidden="1" customWidth="1"/>
    <col min="8" max="8" width="9.7109375" style="7" customWidth="1"/>
    <col min="9" max="9" width="12.7109375" style="7" customWidth="1"/>
    <col min="10" max="10" width="9.7109375" style="7" customWidth="1"/>
    <col min="11" max="16384" width="9.140625" style="7" customWidth="1"/>
  </cols>
  <sheetData>
    <row r="3" spans="2:10" ht="25.5" customHeight="1">
      <c r="B3" s="13"/>
      <c r="C3" s="13"/>
      <c r="D3" s="352" t="s">
        <v>247</v>
      </c>
      <c r="E3" s="352"/>
      <c r="F3" s="352"/>
      <c r="H3" s="352" t="s">
        <v>248</v>
      </c>
      <c r="I3" s="352"/>
      <c r="J3" s="352"/>
    </row>
    <row r="4" spans="2:10" ht="45">
      <c r="B4" s="125" t="s">
        <v>169</v>
      </c>
      <c r="C4" s="13"/>
      <c r="D4" s="28" t="s">
        <v>0</v>
      </c>
      <c r="E4" s="17" t="s">
        <v>170</v>
      </c>
      <c r="F4" s="17" t="s">
        <v>20</v>
      </c>
      <c r="H4" s="28" t="s">
        <v>0</v>
      </c>
      <c r="I4" s="17" t="s">
        <v>170</v>
      </c>
      <c r="J4" s="17" t="s">
        <v>20</v>
      </c>
    </row>
    <row r="5" spans="2:10" ht="11.25">
      <c r="B5" s="13"/>
      <c r="C5" s="13"/>
      <c r="D5" s="353" t="s">
        <v>171</v>
      </c>
      <c r="E5" s="353"/>
      <c r="F5" s="353"/>
      <c r="H5" s="353" t="s">
        <v>171</v>
      </c>
      <c r="I5" s="353"/>
      <c r="J5" s="353"/>
    </row>
    <row r="7" ht="11.25">
      <c r="B7" s="8" t="s">
        <v>166</v>
      </c>
    </row>
    <row r="8" spans="2:10" ht="11.25">
      <c r="B8" s="7" t="s">
        <v>175</v>
      </c>
      <c r="D8" s="300">
        <v>371886</v>
      </c>
      <c r="E8" s="300">
        <v>-87665</v>
      </c>
      <c r="F8" s="300">
        <v>284221</v>
      </c>
      <c r="G8" s="220"/>
      <c r="H8" s="300">
        <v>439528</v>
      </c>
      <c r="I8" s="300">
        <v>-99520</v>
      </c>
      <c r="J8" s="300">
        <v>340008</v>
      </c>
    </row>
    <row r="9" spans="2:10" ht="11.25">
      <c r="B9" s="9" t="s">
        <v>161</v>
      </c>
      <c r="C9" s="11"/>
      <c r="D9" s="301">
        <v>371886</v>
      </c>
      <c r="E9" s="301">
        <v>-87665</v>
      </c>
      <c r="F9" s="301">
        <v>284221</v>
      </c>
      <c r="G9" s="220"/>
      <c r="H9" s="301">
        <v>439528</v>
      </c>
      <c r="I9" s="301">
        <v>-99520</v>
      </c>
      <c r="J9" s="301">
        <v>340008</v>
      </c>
    </row>
    <row r="10" spans="4:10" ht="11.25">
      <c r="D10" s="302"/>
      <c r="E10" s="302"/>
      <c r="F10" s="302"/>
      <c r="G10" s="220"/>
      <c r="H10" s="302"/>
      <c r="I10" s="302"/>
      <c r="J10" s="302"/>
    </row>
    <row r="11" spans="2:10" ht="11.25">
      <c r="B11" s="8" t="s">
        <v>167</v>
      </c>
      <c r="D11" s="302"/>
      <c r="E11" s="302"/>
      <c r="F11" s="302"/>
      <c r="G11" s="220"/>
      <c r="H11" s="302"/>
      <c r="I11" s="302"/>
      <c r="J11" s="302"/>
    </row>
    <row r="12" spans="2:10" ht="11.25">
      <c r="B12" s="7" t="s">
        <v>176</v>
      </c>
      <c r="D12" s="300">
        <v>140300</v>
      </c>
      <c r="E12" s="300">
        <v>-32265</v>
      </c>
      <c r="F12" s="300">
        <v>108035</v>
      </c>
      <c r="G12" s="220"/>
      <c r="H12" s="300">
        <v>144135</v>
      </c>
      <c r="I12" s="300">
        <v>-27616</v>
      </c>
      <c r="J12" s="300">
        <v>116519</v>
      </c>
    </row>
    <row r="13" spans="2:10" ht="11.25">
      <c r="B13" s="9" t="s">
        <v>165</v>
      </c>
      <c r="C13" s="11"/>
      <c r="D13" s="303">
        <v>140300</v>
      </c>
      <c r="E13" s="303">
        <v>-32265</v>
      </c>
      <c r="F13" s="303">
        <v>108035</v>
      </c>
      <c r="G13" s="220"/>
      <c r="H13" s="303">
        <v>144135</v>
      </c>
      <c r="I13" s="303">
        <v>-27616</v>
      </c>
      <c r="J13" s="303">
        <v>116519</v>
      </c>
    </row>
    <row r="14" spans="2:10" ht="12.75">
      <c r="B14" s="218" t="s">
        <v>153</v>
      </c>
      <c r="D14" s="300">
        <v>-8507</v>
      </c>
      <c r="E14" s="300">
        <v>1016</v>
      </c>
      <c r="F14" s="300">
        <v>-7491</v>
      </c>
      <c r="G14" s="220"/>
      <c r="H14" s="300">
        <v>-13722</v>
      </c>
      <c r="I14" s="300">
        <v>1049</v>
      </c>
      <c r="J14" s="300">
        <v>-12673</v>
      </c>
    </row>
    <row r="15" spans="2:10" ht="11.25">
      <c r="B15" s="13" t="s">
        <v>172</v>
      </c>
      <c r="C15" s="13"/>
      <c r="D15" s="304">
        <v>503679</v>
      </c>
      <c r="E15" s="304">
        <v>-118914</v>
      </c>
      <c r="F15" s="304">
        <v>384765</v>
      </c>
      <c r="G15" s="220"/>
      <c r="H15" s="304">
        <v>569941</v>
      </c>
      <c r="I15" s="304">
        <v>-126087</v>
      </c>
      <c r="J15" s="304">
        <v>443854</v>
      </c>
    </row>
    <row r="17" ht="11.25">
      <c r="B17" s="7" t="s">
        <v>246</v>
      </c>
    </row>
    <row r="19" spans="4:10" ht="11.25">
      <c r="D19" s="60"/>
      <c r="E19" s="60"/>
      <c r="F19" s="60"/>
      <c r="H19" s="60"/>
      <c r="I19" s="60"/>
      <c r="J19" s="60"/>
    </row>
    <row r="20" spans="4:10" ht="11.25">
      <c r="D20" s="60"/>
      <c r="E20" s="60"/>
      <c r="F20" s="60"/>
      <c r="H20" s="60"/>
      <c r="I20" s="60"/>
      <c r="J20" s="60"/>
    </row>
    <row r="21" spans="4:10" ht="11.25">
      <c r="D21" s="60"/>
      <c r="E21" s="60"/>
      <c r="F21" s="60"/>
      <c r="H21" s="60"/>
      <c r="I21" s="60"/>
      <c r="J21" s="60"/>
    </row>
  </sheetData>
  <sheetProtection/>
  <mergeCells count="4">
    <mergeCell ref="D3:F3"/>
    <mergeCell ref="D5:F5"/>
    <mergeCell ref="H3:J3"/>
    <mergeCell ref="H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2017-11-03T14:18:10Z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