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35" windowHeight="3240" tabRatio="927" activeTab="0"/>
  </bookViews>
  <sheets>
    <sheet name="Energy Sales &amp; EBITDA" sheetId="1" r:id="rId1"/>
    <sheet name="Liquidity" sheetId="2" r:id="rId2"/>
    <sheet name="Energy Sales Revenues" sheetId="3" r:id="rId3"/>
    <sheet name="Income Statement" sheetId="4" r:id="rId4"/>
    <sheet name="EBITDA" sheetId="5" r:id="rId5"/>
    <sheet name="EBIT by segment" sheetId="6" r:id="rId6"/>
    <sheet name="EBIT y otros por filial" sheetId="7" state="hidden" r:id="rId7"/>
    <sheet name="Non Operating Income" sheetId="8" r:id="rId8"/>
    <sheet name="Balance &amp; Cash Flow" sheetId="9" r:id="rId9"/>
    <sheet name="Ratios" sheetId="10" r:id="rId10"/>
    <sheet name="Fixed Assets" sheetId="11" r:id="rId11"/>
  </sheets>
  <definedNames>
    <definedName name="_xlnm.Print_Area" localSheetId="3">'Income Statement'!$B$3:$F$40</definedName>
    <definedName name="_xlnm.Print_Area" localSheetId="9">'Ratios'!$B$1:$N$17</definedName>
  </definedNames>
  <calcPr fullCalcOnLoad="1"/>
</workbook>
</file>

<file path=xl/sharedStrings.xml><?xml version="1.0" encoding="utf-8"?>
<sst xmlns="http://schemas.openxmlformats.org/spreadsheetml/2006/main" count="270" uniqueCount="190">
  <si>
    <t>EBITDA</t>
  </si>
  <si>
    <t>%</t>
  </si>
  <si>
    <t>Menos: Ajustes de consolidación y otras actividades de negocio</t>
  </si>
  <si>
    <t>Generación y Transmisión:</t>
  </si>
  <si>
    <t>Distribución:</t>
  </si>
  <si>
    <t>Depreciación, Amortización y Deterioro</t>
  </si>
  <si>
    <t>(Cifras en millones de Ch$)</t>
  </si>
  <si>
    <t>31/12/2016</t>
  </si>
  <si>
    <t>Total Segmento de Generación y Transmisión</t>
  </si>
  <si>
    <t>Total Segmento de Distribución</t>
  </si>
  <si>
    <t xml:space="preserve">EBIT       </t>
  </si>
  <si>
    <t>2016 (*)</t>
  </si>
  <si>
    <t>Pehuenche</t>
  </si>
  <si>
    <t>Celta</t>
  </si>
  <si>
    <t>Total</t>
  </si>
  <si>
    <t>Industrial</t>
  </si>
  <si>
    <t>Gas Atacama</t>
  </si>
  <si>
    <t>Enel Distribución Chile</t>
  </si>
  <si>
    <t>Período de 10 meses terminados el 31 de diciembre de 2016</t>
  </si>
  <si>
    <t>Enel Generación Chile</t>
  </si>
  <si>
    <t>Total Consolidados ENEL CHILE</t>
  </si>
  <si>
    <t>Segmento de Negocio</t>
  </si>
  <si>
    <t>Ebitda 12 meses</t>
  </si>
  <si>
    <t>Ebitda 10 meses</t>
  </si>
  <si>
    <t>Acum a Febrero</t>
  </si>
  <si>
    <t xml:space="preserve">Ebitda </t>
  </si>
  <si>
    <t>Depreciacion</t>
  </si>
  <si>
    <t>Variación</t>
  </si>
  <si>
    <t>% Variación</t>
  </si>
  <si>
    <t>Resultados de otras inversiones</t>
  </si>
  <si>
    <t>Itemes  extraordinarios</t>
  </si>
  <si>
    <t>EBITDA (*)</t>
  </si>
  <si>
    <t>Generation units</t>
  </si>
  <si>
    <t>Installed Capacity (MW)</t>
  </si>
  <si>
    <t>Generation (GWh)</t>
  </si>
  <si>
    <t>Energy sales (GWh)</t>
  </si>
  <si>
    <t>Others</t>
  </si>
  <si>
    <t>Regulated customers</t>
  </si>
  <si>
    <t>Non regulated customers</t>
  </si>
  <si>
    <t>Spot market</t>
  </si>
  <si>
    <t>Sales</t>
  </si>
  <si>
    <t>% change</t>
  </si>
  <si>
    <t>Total energy sales</t>
  </si>
  <si>
    <t>Energy sales (GWh):</t>
  </si>
  <si>
    <t>Residential</t>
  </si>
  <si>
    <t>Commercial</t>
  </si>
  <si>
    <t>Other</t>
  </si>
  <si>
    <t>Energy Sales Revenues</t>
  </si>
  <si>
    <t>Distribution:</t>
  </si>
  <si>
    <t>Less: Consolidation adjustments</t>
  </si>
  <si>
    <t>Other operating revenues</t>
  </si>
  <si>
    <t>Energy purchases</t>
  </si>
  <si>
    <t>Fuel consumption</t>
  </si>
  <si>
    <t>Transportation expenses</t>
  </si>
  <si>
    <t>Other variable procurement and service cost</t>
  </si>
  <si>
    <t>Employee benefits expense</t>
  </si>
  <si>
    <t>Other fixed operating expenses</t>
  </si>
  <si>
    <t>Depreciation and amortization</t>
  </si>
  <si>
    <t>Reversal of impairment profit (impairment loss) recognized in profit or loss</t>
  </si>
  <si>
    <t>Financial income</t>
  </si>
  <si>
    <t>Financial costs</t>
  </si>
  <si>
    <t>Gain (Loss) for indexed assets and liabilities</t>
  </si>
  <si>
    <t>Foreign currency exchange differences, net</t>
  </si>
  <si>
    <t>Share of profit (loss) of associates accounted for using the equity method</t>
  </si>
  <si>
    <t>Otther Non Operating revenues (expenses)</t>
  </si>
  <si>
    <t>Net Income Before Taxes</t>
  </si>
  <si>
    <t>Income Tax</t>
  </si>
  <si>
    <t>NET INCOME</t>
  </si>
  <si>
    <t>Net Income attributable to owners of parent</t>
  </si>
  <si>
    <t>Net income attributable to non-controlling interest</t>
  </si>
  <si>
    <t>Earning per share  (Ch$ /share)</t>
  </si>
  <si>
    <t>Less: consolidation adjustments and other activities</t>
  </si>
  <si>
    <t>Personnel Expenses</t>
  </si>
  <si>
    <t>Other expenses by nature</t>
  </si>
  <si>
    <t>Total Distribution business</t>
  </si>
  <si>
    <t>Generation by technology (GWh)</t>
  </si>
  <si>
    <t>Hydro</t>
  </si>
  <si>
    <t>Thermo</t>
  </si>
  <si>
    <t>Energy sales, by customers (GWh)</t>
  </si>
  <si>
    <t>Number of customers (thousand):</t>
  </si>
  <si>
    <t>Sales to regulated customers</t>
  </si>
  <si>
    <t>Sales to unregulated customers</t>
  </si>
  <si>
    <t>Sales at spot market</t>
  </si>
  <si>
    <t>Liquidity</t>
  </si>
  <si>
    <t>Cash and cash equivalents</t>
  </si>
  <si>
    <t>Cash and cash equivalents + &gt;90 days allocations</t>
  </si>
  <si>
    <t>Undrawn commited credit lines</t>
  </si>
  <si>
    <t>Revenues by business and type of customers</t>
  </si>
  <si>
    <t>Energy sales by Distribution business</t>
  </si>
  <si>
    <t>Total Energy sales</t>
  </si>
  <si>
    <t>REVENUES</t>
  </si>
  <si>
    <t>PROCUREMENT AND SERVICES</t>
  </si>
  <si>
    <t>CONTRIBUTION MARGIN</t>
  </si>
  <si>
    <t>GROSS OPERATING INCOME (EBITDA)</t>
  </si>
  <si>
    <t>OPERATING INCOME</t>
  </si>
  <si>
    <t>NET FINANCIAL EXPENSE</t>
  </si>
  <si>
    <t>OTHER NON-OPERATING RESULTS</t>
  </si>
  <si>
    <t>NET INCOME BEFORE TAXES</t>
  </si>
  <si>
    <t>Owners of parent</t>
  </si>
  <si>
    <t>Non-controlling interest</t>
  </si>
  <si>
    <t xml:space="preserve"> Distribution business</t>
  </si>
  <si>
    <t>PROCUREMENT AND SERVICE COST</t>
  </si>
  <si>
    <t xml:space="preserve">  Other expenses by nature</t>
  </si>
  <si>
    <t xml:space="preserve">  Personnel Expenses</t>
  </si>
  <si>
    <t>DISTRIBUTION</t>
  </si>
  <si>
    <t>Distribution</t>
  </si>
  <si>
    <t>TOTAL CONSOLIDATED EBITDA</t>
  </si>
  <si>
    <t>TOTAL CONSOLIDATED</t>
  </si>
  <si>
    <t>10 months ended December 31, 2016</t>
  </si>
  <si>
    <t>Other Clients</t>
  </si>
  <si>
    <t>EBITDA, by business segment</t>
  </si>
  <si>
    <t>Total Consolidated Revenues</t>
  </si>
  <si>
    <t>Total Consolidated Procurement and Services Costs</t>
  </si>
  <si>
    <t>Segment</t>
  </si>
  <si>
    <t>Depreciation, Amortization and Impairment</t>
  </si>
  <si>
    <t>NON OPERATING INCOME</t>
  </si>
  <si>
    <t>Financial Income</t>
  </si>
  <si>
    <t>Enel Generación Chile and subsidiaries</t>
  </si>
  <si>
    <t>Enel Distribución Chile and subsidiaries</t>
  </si>
  <si>
    <t>Other subsidiaries non related with generation and distribution business</t>
  </si>
  <si>
    <t>Less: consolidation adjustments</t>
  </si>
  <si>
    <t>Total Financial Income</t>
  </si>
  <si>
    <t>Financial Costs</t>
  </si>
  <si>
    <t>Total Financial Costs</t>
  </si>
  <si>
    <t>Foreign currency exchange differences</t>
  </si>
  <si>
    <t>Total Foreign currency exchange differences</t>
  </si>
  <si>
    <t>Gain (Loss) for indexed assets and liabilities (1)</t>
  </si>
  <si>
    <t>Total Gain (Loss) for indexed assets and liabilities</t>
  </si>
  <si>
    <t>Total Net Financial Income</t>
  </si>
  <si>
    <t>Total Other Profit (Loss) related to Sale of Assets</t>
  </si>
  <si>
    <t>Other Profit (Loss) related to Sale of Assets</t>
  </si>
  <si>
    <t>Total Income Tax</t>
  </si>
  <si>
    <t>Net Income</t>
  </si>
  <si>
    <t>Total Share of Profit (Loss) of associates accounted for using the equity method</t>
  </si>
  <si>
    <t>Total Other Profit (Loss) accounted in Non Operating Income</t>
  </si>
  <si>
    <t>Assets</t>
  </si>
  <si>
    <t>Current Assets</t>
  </si>
  <si>
    <t>Non current Assets</t>
  </si>
  <si>
    <t>Total Assets</t>
  </si>
  <si>
    <t>As of December 31</t>
  </si>
  <si>
    <t>Liabilities and Equity</t>
  </si>
  <si>
    <t>Current Liabilities</t>
  </si>
  <si>
    <t>Non Current Liabilities</t>
  </si>
  <si>
    <t>Total Equity</t>
  </si>
  <si>
    <t xml:space="preserve">  attributable to owners of parent company</t>
  </si>
  <si>
    <t xml:space="preserve">  attributable to non-controlling interest</t>
  </si>
  <si>
    <t>Total Liabilities and Equity</t>
  </si>
  <si>
    <t>Net Cash Flow</t>
  </si>
  <si>
    <t>From Operating Activities</t>
  </si>
  <si>
    <t>From Investing Activities</t>
  </si>
  <si>
    <t>From Financing Activities</t>
  </si>
  <si>
    <t>Total Net Cash Flow</t>
  </si>
  <si>
    <t>Times</t>
  </si>
  <si>
    <t xml:space="preserve">Acid-test * </t>
  </si>
  <si>
    <t>Working capital</t>
  </si>
  <si>
    <t>Million Ch$</t>
  </si>
  <si>
    <t>Leverage</t>
  </si>
  <si>
    <t>Short-term debt</t>
  </si>
  <si>
    <t>Long-term debt</t>
  </si>
  <si>
    <t>Profitability</t>
  </si>
  <si>
    <t>Op. income / Op. Revenues</t>
  </si>
  <si>
    <t xml:space="preserve">ROE </t>
  </si>
  <si>
    <t xml:space="preserve">ROA </t>
  </si>
  <si>
    <t>* (Current assets - inventories - prepayments)/ current liabilities</t>
  </si>
  <si>
    <t>Financial expenses coverage**</t>
  </si>
  <si>
    <t>**  EBITDA / (Financial expenses + Income (Loss) for indexed assets and liabilities + Foreign currency exchange differences, net)</t>
  </si>
  <si>
    <t>RATIO</t>
  </si>
  <si>
    <t>Unit</t>
  </si>
  <si>
    <t>INFORMATION FOR ASSETS AND EQUIPMENTS BY COMPANY</t>
  </si>
  <si>
    <t>10 MONTHS ENDED DECEMBER 31, 2016</t>
  </si>
  <si>
    <t>Company</t>
  </si>
  <si>
    <t>Payments for Additions of Fixed Assets</t>
  </si>
  <si>
    <t>Depreciation</t>
  </si>
  <si>
    <t>Total Consolidated ENEL CHILE</t>
  </si>
  <si>
    <t>(Million US$)</t>
  </si>
  <si>
    <t>(Figures in Million Ch$)</t>
  </si>
  <si>
    <t>CONSOLIDATED INCOME STATEMENT (Million Ch$)</t>
  </si>
  <si>
    <t>December 2016</t>
  </si>
  <si>
    <t>(Ch$ Million)</t>
  </si>
  <si>
    <t>(Million Ch$)</t>
  </si>
  <si>
    <t>(*) As of December 31, 2016 the average number of paid and subscribed shares was 49,092,772,762</t>
  </si>
  <si>
    <t>Other work performed by entity and capitalized</t>
  </si>
  <si>
    <t>Generation:</t>
  </si>
  <si>
    <t xml:space="preserve">Energy sales by Generation business </t>
  </si>
  <si>
    <t xml:space="preserve"> Generation business</t>
  </si>
  <si>
    <t xml:space="preserve"> Generation businesses</t>
  </si>
  <si>
    <t xml:space="preserve">GENERATION </t>
  </si>
  <si>
    <t>Total Generation business</t>
  </si>
  <si>
    <t xml:space="preserve">Generation </t>
  </si>
  <si>
    <t xml:space="preserve">Non-current Assets classified as held for sale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</si>
</sst>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;\(#,##0\)"/>
    <numFmt numFmtId="173" formatCode="0.0%"/>
    <numFmt numFmtId="174" formatCode="_-* #,##0_-;\-* #,##0_-;_-* &quot;-&quot;??_-;_-@_-"/>
    <numFmt numFmtId="175" formatCode="#,##0_);[Black]\(#,##0\);&quot;-       &quot;"/>
    <numFmt numFmtId="176" formatCode="#,##0;\(#,##0\);\-"/>
    <numFmt numFmtId="177" formatCode="\ #,##0;\(#,##0\);\-"/>
    <numFmt numFmtId="178" formatCode="#,##0.000;[Red]\-#,##0.000"/>
    <numFmt numFmtId="179" formatCode="0.0%;\(0.0%\)"/>
    <numFmt numFmtId="180" formatCode="#,##0\ ;\(#,##0\);&quot;-       &quot;"/>
    <numFmt numFmtId="181" formatCode="0%_);\(0%\)"/>
    <numFmt numFmtId="182" formatCode="0.0%_);\(0.0%\)"/>
    <numFmt numFmtId="183" formatCode="#,##0.00_);\(#,##0.00\);&quot;  -  &quot;"/>
    <numFmt numFmtId="184" formatCode="0.00000%"/>
    <numFmt numFmtId="185" formatCode="0.0000%"/>
    <numFmt numFmtId="186" formatCode="0.00000%_);\(0.00000%\)"/>
    <numFmt numFmtId="187" formatCode="0.000000%_);\(0.000000%\)"/>
    <numFmt numFmtId="188" formatCode="_(* #,##0.00_);_(* \(#,##0.00\);_(* &quot;-&quot;??_);_(@_)"/>
    <numFmt numFmtId="189" formatCode="_(* #,##0_);_(* \(#,##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0"/>
      <name val="Arial Narrow"/>
      <family val="2"/>
    </font>
    <font>
      <sz val="11"/>
      <color indexed="9"/>
      <name val="Czcionka tekstu podstawowego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u val="single"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i/>
      <sz val="8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33A0"/>
        <bgColor indexed="64"/>
      </patternFill>
    </fill>
    <fill>
      <patternFill patternType="solid">
        <fgColor rgb="FFCBE7F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>
        <color theme="0"/>
      </top>
      <bottom/>
    </border>
    <border>
      <left/>
      <right/>
      <top/>
      <bottom style="thick">
        <color rgb="FF002060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/>
      <right/>
      <top style="thin">
        <color theme="8" tint="-0.24997000396251678"/>
      </top>
      <bottom>
        <color indexed="63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</border>
    <border>
      <left/>
      <right/>
      <top style="thin"/>
      <bottom style="double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8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2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172" fontId="3" fillId="34" borderId="0" xfId="0" applyNumberFormat="1" applyFont="1" applyFill="1" applyBorder="1" applyAlignment="1" applyProtection="1">
      <alignment vertical="center"/>
      <protection locked="0"/>
    </xf>
    <xf numFmtId="0" fontId="4" fillId="34" borderId="0" xfId="65" applyFont="1" applyFill="1">
      <alignment/>
      <protection/>
    </xf>
    <xf numFmtId="0" fontId="7" fillId="34" borderId="0" xfId="65" applyFont="1" applyFill="1">
      <alignment/>
      <protection/>
    </xf>
    <xf numFmtId="0" fontId="6" fillId="34" borderId="10" xfId="65" applyFont="1" applyFill="1" applyBorder="1" applyAlignment="1">
      <alignment horizontal="center"/>
      <protection/>
    </xf>
    <xf numFmtId="0" fontId="8" fillId="34" borderId="0" xfId="65" applyFont="1" applyFill="1">
      <alignment/>
      <protection/>
    </xf>
    <xf numFmtId="0" fontId="8" fillId="35" borderId="0" xfId="65" applyFont="1" applyFill="1">
      <alignment/>
      <protection/>
    </xf>
    <xf numFmtId="0" fontId="7" fillId="35" borderId="0" xfId="65" applyFont="1" applyFill="1">
      <alignment/>
      <protection/>
    </xf>
    <xf numFmtId="0" fontId="6" fillId="35" borderId="0" xfId="65" applyFont="1" applyFill="1">
      <alignment/>
      <protection/>
    </xf>
    <xf numFmtId="0" fontId="6" fillId="34" borderId="0" xfId="65" applyFont="1" applyFill="1">
      <alignment/>
      <protection/>
    </xf>
    <xf numFmtId="0" fontId="61" fillId="36" borderId="0" xfId="65" applyFont="1" applyFill="1">
      <alignment/>
      <protection/>
    </xf>
    <xf numFmtId="0" fontId="62" fillId="36" borderId="0" xfId="65" applyFont="1" applyFill="1">
      <alignment/>
      <protection/>
    </xf>
    <xf numFmtId="0" fontId="5" fillId="35" borderId="11" xfId="65" applyFont="1" applyFill="1" applyBorder="1">
      <alignment/>
      <protection/>
    </xf>
    <xf numFmtId="0" fontId="61" fillId="36" borderId="0" xfId="65" applyFont="1" applyFill="1" applyAlignment="1">
      <alignment horizontal="center" vertical="center"/>
      <protection/>
    </xf>
    <xf numFmtId="0" fontId="61" fillId="36" borderId="12" xfId="65" applyFont="1" applyFill="1" applyBorder="1" applyAlignment="1">
      <alignment horizontal="center" vertical="center" wrapText="1"/>
      <protection/>
    </xf>
    <xf numFmtId="0" fontId="7" fillId="34" borderId="13" xfId="65" applyFont="1" applyFill="1" applyBorder="1">
      <alignment/>
      <protection/>
    </xf>
    <xf numFmtId="0" fontId="6" fillId="2" borderId="0" xfId="65" applyFont="1" applyFill="1">
      <alignment/>
      <protection/>
    </xf>
    <xf numFmtId="0" fontId="7" fillId="2" borderId="0" xfId="65" applyFont="1" applyFill="1">
      <alignment/>
      <protection/>
    </xf>
    <xf numFmtId="0" fontId="7" fillId="2" borderId="13" xfId="65" applyFont="1" applyFill="1" applyBorder="1">
      <alignment/>
      <protection/>
    </xf>
    <xf numFmtId="0" fontId="6" fillId="8" borderId="0" xfId="65" applyFont="1" applyFill="1">
      <alignment/>
      <protection/>
    </xf>
    <xf numFmtId="0" fontId="7" fillId="8" borderId="0" xfId="65" applyFont="1" applyFill="1">
      <alignment/>
      <protection/>
    </xf>
    <xf numFmtId="0" fontId="7" fillId="8" borderId="13" xfId="65" applyFont="1" applyFill="1" applyBorder="1">
      <alignment/>
      <protection/>
    </xf>
    <xf numFmtId="0" fontId="6" fillId="15" borderId="0" xfId="65" applyFont="1" applyFill="1">
      <alignment/>
      <protection/>
    </xf>
    <xf numFmtId="0" fontId="7" fillId="15" borderId="0" xfId="65" applyFont="1" applyFill="1">
      <alignment/>
      <protection/>
    </xf>
    <xf numFmtId="0" fontId="7" fillId="15" borderId="13" xfId="65" applyFont="1" applyFill="1" applyBorder="1">
      <alignment/>
      <protection/>
    </xf>
    <xf numFmtId="0" fontId="61" fillId="36" borderId="12" xfId="65" applyFont="1" applyFill="1" applyBorder="1" applyAlignment="1">
      <alignment horizontal="center" vertical="center"/>
      <protection/>
    </xf>
    <xf numFmtId="0" fontId="7" fillId="2" borderId="0" xfId="65" applyFont="1" applyFill="1" applyAlignment="1">
      <alignment horizontal="center"/>
      <protection/>
    </xf>
    <xf numFmtId="0" fontId="7" fillId="2" borderId="13" xfId="65" applyFont="1" applyFill="1" applyBorder="1" applyAlignment="1">
      <alignment horizontal="center"/>
      <protection/>
    </xf>
    <xf numFmtId="0" fontId="7" fillId="8" borderId="0" xfId="65" applyFont="1" applyFill="1" applyAlignment="1">
      <alignment horizontal="center"/>
      <protection/>
    </xf>
    <xf numFmtId="0" fontId="7" fillId="8" borderId="13" xfId="65" applyFont="1" applyFill="1" applyBorder="1" applyAlignment="1">
      <alignment horizontal="center"/>
      <protection/>
    </xf>
    <xf numFmtId="0" fontId="7" fillId="15" borderId="0" xfId="65" applyFont="1" applyFill="1" applyAlignment="1">
      <alignment horizontal="center"/>
      <protection/>
    </xf>
    <xf numFmtId="0" fontId="7" fillId="15" borderId="13" xfId="65" applyFont="1" applyFill="1" applyBorder="1" applyAlignment="1">
      <alignment horizontal="center"/>
      <protection/>
    </xf>
    <xf numFmtId="0" fontId="9" fillId="35" borderId="0" xfId="65" applyFont="1" applyFill="1">
      <alignment/>
      <protection/>
    </xf>
    <xf numFmtId="0" fontId="6" fillId="34" borderId="11" xfId="65" applyFont="1" applyFill="1" applyBorder="1" applyAlignment="1">
      <alignment horizontal="center" wrapText="1"/>
      <protection/>
    </xf>
    <xf numFmtId="0" fontId="6" fillId="34" borderId="0" xfId="65" applyFont="1" applyFill="1" applyAlignment="1">
      <alignment horizontal="center"/>
      <protection/>
    </xf>
    <xf numFmtId="0" fontId="6" fillId="34" borderId="14" xfId="65" applyFont="1" applyFill="1" applyBorder="1" applyAlignment="1">
      <alignment horizontal="center"/>
      <protection/>
    </xf>
    <xf numFmtId="0" fontId="61" fillId="36" borderId="10" xfId="65" applyFont="1" applyFill="1" applyBorder="1" applyAlignment="1">
      <alignment horizontal="center"/>
      <protection/>
    </xf>
    <xf numFmtId="0" fontId="62" fillId="34" borderId="0" xfId="65" applyFont="1" applyFill="1">
      <alignment/>
      <protection/>
    </xf>
    <xf numFmtId="172" fontId="10" fillId="34" borderId="0" xfId="0" applyNumberFormat="1" applyFont="1" applyFill="1" applyBorder="1" applyAlignment="1" applyProtection="1">
      <alignment vertical="center"/>
      <protection locked="0"/>
    </xf>
    <xf numFmtId="172" fontId="61" fillId="36" borderId="0" xfId="0" applyNumberFormat="1" applyFont="1" applyFill="1" applyBorder="1" applyAlignment="1" applyProtection="1">
      <alignment vertical="center"/>
      <protection locked="0"/>
    </xf>
    <xf numFmtId="171" fontId="7" fillId="8" borderId="13" xfId="65" applyNumberFormat="1" applyFont="1" applyFill="1" applyBorder="1">
      <alignment/>
      <protection/>
    </xf>
    <xf numFmtId="173" fontId="7" fillId="15" borderId="0" xfId="65" applyNumberFormat="1" applyFont="1" applyFill="1">
      <alignment/>
      <protection/>
    </xf>
    <xf numFmtId="173" fontId="7" fillId="15" borderId="13" xfId="65" applyNumberFormat="1" applyFont="1" applyFill="1" applyBorder="1">
      <alignment/>
      <protection/>
    </xf>
    <xf numFmtId="176" fontId="6" fillId="35" borderId="0" xfId="50" applyNumberFormat="1" applyFont="1" applyFill="1" applyAlignment="1">
      <alignment/>
    </xf>
    <xf numFmtId="176" fontId="7" fillId="34" borderId="0" xfId="50" applyNumberFormat="1" applyFont="1" applyFill="1" applyAlignment="1">
      <alignment/>
    </xf>
    <xf numFmtId="176" fontId="61" fillId="36" borderId="0" xfId="50" applyNumberFormat="1" applyFont="1" applyFill="1" applyAlignment="1">
      <alignment/>
    </xf>
    <xf numFmtId="176" fontId="8" fillId="35" borderId="0" xfId="50" applyNumberFormat="1" applyFont="1" applyFill="1" applyAlignment="1">
      <alignment/>
    </xf>
    <xf numFmtId="176" fontId="62" fillId="36" borderId="0" xfId="50" applyNumberFormat="1" applyFont="1" applyFill="1" applyAlignment="1">
      <alignment/>
    </xf>
    <xf numFmtId="176" fontId="63" fillId="36" borderId="0" xfId="50" applyNumberFormat="1" applyFont="1" applyFill="1" applyAlignment="1">
      <alignment/>
    </xf>
    <xf numFmtId="177" fontId="7" fillId="34" borderId="0" xfId="50" applyNumberFormat="1" applyFont="1" applyFill="1" applyAlignment="1">
      <alignment/>
    </xf>
    <xf numFmtId="177" fontId="7" fillId="34" borderId="0" xfId="65" applyNumberFormat="1" applyFont="1" applyFill="1">
      <alignment/>
      <protection/>
    </xf>
    <xf numFmtId="177" fontId="61" fillId="36" borderId="0" xfId="50" applyNumberFormat="1" applyFont="1" applyFill="1" applyAlignment="1">
      <alignment/>
    </xf>
    <xf numFmtId="177" fontId="8" fillId="35" borderId="0" xfId="65" applyNumberFormat="1" applyFont="1" applyFill="1">
      <alignment/>
      <protection/>
    </xf>
    <xf numFmtId="177" fontId="8" fillId="35" borderId="0" xfId="50" applyNumberFormat="1" applyFont="1" applyFill="1" applyAlignment="1">
      <alignment/>
    </xf>
    <xf numFmtId="176" fontId="6" fillId="35" borderId="0" xfId="65" applyNumberFormat="1" applyFont="1" applyFill="1">
      <alignment/>
      <protection/>
    </xf>
    <xf numFmtId="176" fontId="7" fillId="34" borderId="0" xfId="65" applyNumberFormat="1" applyFont="1" applyFill="1">
      <alignment/>
      <protection/>
    </xf>
    <xf numFmtId="176" fontId="9" fillId="35" borderId="0" xfId="65" applyNumberFormat="1" applyFont="1" applyFill="1">
      <alignment/>
      <protection/>
    </xf>
    <xf numFmtId="176" fontId="61" fillId="36" borderId="0" xfId="65" applyNumberFormat="1" applyFont="1" applyFill="1">
      <alignment/>
      <protection/>
    </xf>
    <xf numFmtId="176" fontId="6" fillId="34" borderId="0" xfId="65" applyNumberFormat="1" applyFont="1" applyFill="1">
      <alignment/>
      <protection/>
    </xf>
    <xf numFmtId="177" fontId="8" fillId="34" borderId="0" xfId="50" applyNumberFormat="1" applyFont="1" applyFill="1" applyAlignment="1">
      <alignment/>
    </xf>
    <xf numFmtId="176" fontId="9" fillId="34" borderId="0" xfId="65" applyNumberFormat="1" applyFont="1" applyFill="1">
      <alignment/>
      <protection/>
    </xf>
    <xf numFmtId="174" fontId="7" fillId="2" borderId="13" xfId="50" applyNumberFormat="1" applyFont="1" applyFill="1" applyBorder="1" applyAlignment="1">
      <alignment/>
    </xf>
    <xf numFmtId="173" fontId="7" fillId="8" borderId="0" xfId="68" applyNumberFormat="1" applyFont="1" applyFill="1" applyAlignment="1">
      <alignment/>
    </xf>
    <xf numFmtId="0" fontId="11" fillId="34" borderId="0" xfId="65" applyFont="1" applyFill="1">
      <alignment/>
      <protection/>
    </xf>
    <xf numFmtId="0" fontId="9" fillId="34" borderId="0" xfId="65" applyFont="1" applyFill="1">
      <alignment/>
      <protection/>
    </xf>
    <xf numFmtId="0" fontId="5" fillId="35" borderId="11" xfId="65" applyFont="1" applyFill="1" applyBorder="1" applyAlignment="1">
      <alignment horizontal="center" vertical="center"/>
      <protection/>
    </xf>
    <xf numFmtId="0" fontId="61" fillId="36" borderId="0" xfId="65" applyFont="1" applyFill="1" applyAlignment="1">
      <alignment horizontal="center"/>
      <protection/>
    </xf>
    <xf numFmtId="0" fontId="61" fillId="36" borderId="0" xfId="65" applyFont="1" applyFill="1" applyAlignment="1" quotePrefix="1">
      <alignment horizontal="center" vertical="center"/>
      <protection/>
    </xf>
    <xf numFmtId="0" fontId="6" fillId="35" borderId="0" xfId="65" applyFont="1" applyFill="1" applyAlignment="1">
      <alignment horizontal="center"/>
      <protection/>
    </xf>
    <xf numFmtId="0" fontId="7" fillId="34" borderId="0" xfId="65" applyFont="1" applyFill="1" applyAlignment="1">
      <alignment horizontal="center"/>
      <protection/>
    </xf>
    <xf numFmtId="0" fontId="61" fillId="36" borderId="0" xfId="65" applyFont="1" applyFill="1" applyAlignment="1">
      <alignment horizontal="center" vertical="center"/>
      <protection/>
    </xf>
    <xf numFmtId="0" fontId="61" fillId="36" borderId="0" xfId="65" applyFont="1" applyFill="1" applyBorder="1" applyAlignment="1">
      <alignment horizontal="center" vertical="center" wrapText="1"/>
      <protection/>
    </xf>
    <xf numFmtId="0" fontId="6" fillId="35" borderId="0" xfId="65" applyFont="1" applyFill="1" applyAlignment="1">
      <alignment horizontal="center"/>
      <protection/>
    </xf>
    <xf numFmtId="0" fontId="7" fillId="34" borderId="0" xfId="65" applyFont="1" applyFill="1" applyAlignment="1">
      <alignment horizontal="center"/>
      <protection/>
    </xf>
    <xf numFmtId="0" fontId="61" fillId="36" borderId="15" xfId="65" applyFont="1" applyFill="1" applyBorder="1" applyAlignment="1">
      <alignment horizontal="center" wrapText="1"/>
      <protection/>
    </xf>
    <xf numFmtId="0" fontId="61" fillId="36" borderId="12" xfId="65" applyFont="1" applyFill="1" applyBorder="1" applyAlignment="1">
      <alignment horizontal="center"/>
      <protection/>
    </xf>
    <xf numFmtId="0" fontId="61" fillId="36" borderId="0" xfId="65" applyFont="1" applyFill="1" applyBorder="1" applyAlignment="1">
      <alignment horizontal="center" wrapText="1"/>
      <protection/>
    </xf>
    <xf numFmtId="0" fontId="61" fillId="36" borderId="0" xfId="65" applyFont="1" applyFill="1" applyAlignment="1">
      <alignment horizontal="center" vertical="center"/>
      <protection/>
    </xf>
    <xf numFmtId="0" fontId="61" fillId="36" borderId="0" xfId="65" applyFont="1" applyFill="1" applyBorder="1" applyAlignment="1">
      <alignment horizontal="center" vertical="center" wrapText="1"/>
      <protection/>
    </xf>
    <xf numFmtId="0" fontId="35" fillId="34" borderId="0" xfId="65" applyFont="1" applyFill="1">
      <alignment/>
      <protection/>
    </xf>
    <xf numFmtId="0" fontId="7" fillId="0" borderId="0" xfId="63" applyFont="1">
      <alignment/>
      <protection/>
    </xf>
    <xf numFmtId="38" fontId="7" fillId="0" borderId="0" xfId="63" applyNumberFormat="1" applyFont="1">
      <alignment/>
      <protection/>
    </xf>
    <xf numFmtId="178" fontId="7" fillId="0" borderId="0" xfId="63" applyNumberFormat="1" applyFont="1">
      <alignment/>
      <protection/>
    </xf>
    <xf numFmtId="0" fontId="61" fillId="36" borderId="16" xfId="65" applyFont="1" applyFill="1" applyBorder="1" applyAlignment="1">
      <alignment horizontal="left" vertical="center"/>
      <protection/>
    </xf>
    <xf numFmtId="17" fontId="61" fillId="36" borderId="16" xfId="65" applyNumberFormat="1" applyFont="1" applyFill="1" applyBorder="1" applyAlignment="1">
      <alignment horizontal="center" vertical="center"/>
      <protection/>
    </xf>
    <xf numFmtId="17" fontId="61" fillId="37" borderId="16" xfId="65" applyNumberFormat="1" applyFont="1" applyFill="1" applyBorder="1" applyAlignment="1">
      <alignment horizontal="center" vertical="center"/>
      <protection/>
    </xf>
    <xf numFmtId="0" fontId="61" fillId="37" borderId="16" xfId="65" applyFont="1" applyFill="1" applyBorder="1" applyAlignment="1">
      <alignment horizontal="center" vertical="center"/>
      <protection/>
    </xf>
    <xf numFmtId="179" fontId="7" fillId="0" borderId="0" xfId="69" applyNumberFormat="1" applyFont="1" applyBorder="1" applyAlignment="1">
      <alignment vertical="center"/>
    </xf>
    <xf numFmtId="0" fontId="7" fillId="0" borderId="0" xfId="63" applyFont="1" applyBorder="1">
      <alignment/>
      <protection/>
    </xf>
    <xf numFmtId="0" fontId="6" fillId="0" borderId="0" xfId="63" applyFont="1" applyFill="1" applyBorder="1" applyAlignment="1">
      <alignment horizontal="left" vertical="center" indent="1"/>
      <protection/>
    </xf>
    <xf numFmtId="180" fontId="6" fillId="0" borderId="0" xfId="63" applyNumberFormat="1" applyFont="1" applyFill="1" applyBorder="1" applyAlignment="1">
      <alignment vertical="center"/>
      <protection/>
    </xf>
    <xf numFmtId="175" fontId="6" fillId="0" borderId="0" xfId="63" applyNumberFormat="1" applyFont="1" applyFill="1" applyBorder="1" applyAlignment="1">
      <alignment vertical="center"/>
      <protection/>
    </xf>
    <xf numFmtId="181" fontId="6" fillId="0" borderId="0" xfId="69" applyNumberFormat="1" applyFont="1" applyFill="1" applyBorder="1" applyAlignment="1">
      <alignment vertical="center"/>
    </xf>
    <xf numFmtId="0" fontId="6" fillId="35" borderId="0" xfId="0" applyFont="1" applyFill="1" applyBorder="1" applyAlignment="1">
      <alignment horizontal="left" vertical="center" indent="1"/>
    </xf>
    <xf numFmtId="180" fontId="6" fillId="35" borderId="0" xfId="66" applyNumberFormat="1" applyFont="1" applyFill="1" applyBorder="1" applyAlignment="1">
      <alignment vertical="center"/>
      <protection/>
    </xf>
    <xf numFmtId="180" fontId="6" fillId="38" borderId="0" xfId="66" applyNumberFormat="1" applyFont="1" applyFill="1" applyBorder="1" applyAlignment="1">
      <alignment vertical="center"/>
      <protection/>
    </xf>
    <xf numFmtId="175" fontId="6" fillId="38" borderId="0" xfId="66" applyNumberFormat="1" applyFont="1" applyFill="1" applyBorder="1" applyAlignment="1">
      <alignment vertical="center"/>
      <protection/>
    </xf>
    <xf numFmtId="182" fontId="6" fillId="38" borderId="0" xfId="69" applyNumberFormat="1" applyFont="1" applyFill="1" applyBorder="1" applyAlignment="1">
      <alignment vertical="center"/>
    </xf>
    <xf numFmtId="1" fontId="7" fillId="0" borderId="0" xfId="63" applyNumberFormat="1" applyFont="1">
      <alignment/>
      <protection/>
    </xf>
    <xf numFmtId="0" fontId="7" fillId="0" borderId="0" xfId="0" applyFont="1" applyFill="1" applyBorder="1" applyAlignment="1">
      <alignment horizontal="left" vertical="center" indent="2"/>
    </xf>
    <xf numFmtId="180" fontId="7" fillId="0" borderId="0" xfId="66" applyNumberFormat="1" applyFont="1" applyFill="1" applyBorder="1" applyAlignment="1">
      <alignment vertical="center"/>
      <protection/>
    </xf>
    <xf numFmtId="175" fontId="7" fillId="0" borderId="0" xfId="66" applyNumberFormat="1" applyFont="1" applyFill="1" applyBorder="1" applyAlignment="1">
      <alignment vertical="center"/>
      <protection/>
    </xf>
    <xf numFmtId="182" fontId="7" fillId="0" borderId="0" xfId="69" applyNumberFormat="1" applyFont="1" applyFill="1" applyBorder="1" applyAlignment="1">
      <alignment vertical="center"/>
    </xf>
    <xf numFmtId="180" fontId="7" fillId="34" borderId="0" xfId="66" applyNumberFormat="1" applyFont="1" applyFill="1" applyBorder="1" applyAlignment="1">
      <alignment vertical="center"/>
      <protection/>
    </xf>
    <xf numFmtId="180" fontId="7" fillId="0" borderId="0" xfId="63" applyNumberFormat="1" applyFont="1">
      <alignment/>
      <protection/>
    </xf>
    <xf numFmtId="0" fontId="7" fillId="0" borderId="0" xfId="0" applyFont="1" applyFill="1" applyBorder="1" applyAlignment="1">
      <alignment horizontal="left" vertical="center" wrapText="1" indent="2"/>
    </xf>
    <xf numFmtId="182" fontId="7" fillId="0" borderId="0" xfId="69" applyNumberFormat="1" applyFont="1" applyFill="1" applyBorder="1" applyAlignment="1">
      <alignment horizontal="right" vertical="center"/>
    </xf>
    <xf numFmtId="180" fontId="7" fillId="0" borderId="0" xfId="63" applyNumberFormat="1" applyFont="1" applyFill="1" applyBorder="1" applyAlignment="1">
      <alignment vertical="center"/>
      <protection/>
    </xf>
    <xf numFmtId="175" fontId="7" fillId="0" borderId="0" xfId="63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left" vertical="center" wrapText="1" indent="2"/>
    </xf>
    <xf numFmtId="180" fontId="6" fillId="34" borderId="0" xfId="66" applyNumberFormat="1" applyFont="1" applyFill="1" applyBorder="1" applyAlignment="1">
      <alignment vertical="center"/>
      <protection/>
    </xf>
    <xf numFmtId="175" fontId="6" fillId="0" borderId="0" xfId="66" applyNumberFormat="1" applyFont="1" applyFill="1" applyBorder="1" applyAlignment="1">
      <alignment vertical="center"/>
      <protection/>
    </xf>
    <xf numFmtId="182" fontId="6" fillId="0" borderId="0" xfId="69" applyNumberFormat="1" applyFont="1" applyFill="1" applyBorder="1" applyAlignment="1">
      <alignment vertical="center"/>
    </xf>
    <xf numFmtId="0" fontId="7" fillId="0" borderId="0" xfId="63" applyFont="1" applyFill="1" applyBorder="1">
      <alignment/>
      <protection/>
    </xf>
    <xf numFmtId="0" fontId="7" fillId="0" borderId="0" xfId="63" applyFont="1" applyFill="1">
      <alignment/>
      <protection/>
    </xf>
    <xf numFmtId="0" fontId="61" fillId="36" borderId="0" xfId="0" applyFont="1" applyFill="1" applyBorder="1" applyAlignment="1">
      <alignment horizontal="left" vertical="center" indent="1"/>
    </xf>
    <xf numFmtId="183" fontId="61" fillId="36" borderId="0" xfId="57" applyNumberFormat="1" applyFont="1" applyFill="1" applyBorder="1" applyAlignment="1">
      <alignment vertical="center"/>
    </xf>
    <xf numFmtId="183" fontId="61" fillId="37" borderId="0" xfId="57" applyNumberFormat="1" applyFont="1" applyFill="1" applyBorder="1" applyAlignment="1">
      <alignment vertical="center"/>
    </xf>
    <xf numFmtId="182" fontId="61" fillId="37" borderId="0" xfId="69" applyNumberFormat="1" applyFont="1" applyFill="1" applyBorder="1" applyAlignment="1">
      <alignment vertical="center"/>
    </xf>
    <xf numFmtId="180" fontId="7" fillId="0" borderId="0" xfId="63" applyNumberFormat="1" applyFont="1" applyFill="1">
      <alignment/>
      <protection/>
    </xf>
    <xf numFmtId="0" fontId="7" fillId="0" borderId="0" xfId="63" applyFont="1" applyFill="1" applyBorder="1" applyAlignment="1">
      <alignment horizontal="left" vertical="center" wrapText="1" indent="2"/>
      <protection/>
    </xf>
    <xf numFmtId="0" fontId="7" fillId="0" borderId="0" xfId="66" applyFont="1" applyFill="1" applyBorder="1" applyAlignment="1">
      <alignment horizontal="left" vertical="center" wrapText="1"/>
      <protection/>
    </xf>
    <xf numFmtId="184" fontId="7" fillId="0" borderId="0" xfId="69" applyNumberFormat="1" applyFont="1" applyFill="1" applyBorder="1" applyAlignment="1">
      <alignment vertical="center"/>
    </xf>
    <xf numFmtId="185" fontId="7" fillId="0" borderId="0" xfId="69" applyNumberFormat="1" applyFont="1" applyFill="1" applyBorder="1" applyAlignment="1">
      <alignment vertical="center"/>
    </xf>
    <xf numFmtId="186" fontId="7" fillId="0" borderId="0" xfId="69" applyNumberFormat="1" applyFont="1" applyFill="1" applyBorder="1" applyAlignment="1">
      <alignment vertical="center"/>
    </xf>
    <xf numFmtId="187" fontId="7" fillId="0" borderId="0" xfId="69" applyNumberFormat="1" applyFont="1" applyFill="1" applyBorder="1" applyAlignment="1">
      <alignment vertical="center"/>
    </xf>
    <xf numFmtId="182" fontId="64" fillId="0" borderId="0" xfId="69" applyNumberFormat="1" applyFont="1" applyAlignment="1">
      <alignment/>
    </xf>
    <xf numFmtId="0" fontId="7" fillId="0" borderId="17" xfId="63" applyFont="1" applyBorder="1" applyAlignment="1">
      <alignment horizontal="left" vertical="center" indent="1"/>
      <protection/>
    </xf>
    <xf numFmtId="180" fontId="7" fillId="39" borderId="17" xfId="63" applyNumberFormat="1" applyFont="1" applyFill="1" applyBorder="1" applyAlignment="1">
      <alignment vertical="center"/>
      <protection/>
    </xf>
    <xf numFmtId="175" fontId="7" fillId="40" borderId="18" xfId="63" applyNumberFormat="1" applyFont="1" applyFill="1" applyBorder="1" applyAlignment="1">
      <alignment vertical="center"/>
      <protection/>
    </xf>
    <xf numFmtId="182" fontId="7" fillId="40" borderId="19" xfId="69" applyNumberFormat="1" applyFont="1" applyFill="1" applyBorder="1" applyAlignment="1">
      <alignment vertical="center"/>
    </xf>
    <xf numFmtId="175" fontId="7" fillId="0" borderId="0" xfId="63" applyNumberFormat="1" applyFont="1">
      <alignment/>
      <protection/>
    </xf>
    <xf numFmtId="0" fontId="6" fillId="41" borderId="0" xfId="63" applyFont="1" applyFill="1">
      <alignment/>
      <protection/>
    </xf>
    <xf numFmtId="189" fontId="7" fillId="0" borderId="0" xfId="58" applyNumberFormat="1" applyFont="1" applyAlignment="1">
      <alignment/>
    </xf>
    <xf numFmtId="10" fontId="7" fillId="0" borderId="0" xfId="69" applyNumberFormat="1" applyFont="1" applyAlignment="1">
      <alignment/>
    </xf>
    <xf numFmtId="0" fontId="36" fillId="34" borderId="0" xfId="65" applyFont="1" applyFill="1">
      <alignment/>
      <protection/>
    </xf>
    <xf numFmtId="0" fontId="39" fillId="34" borderId="0" xfId="65" applyFont="1" applyFill="1">
      <alignment/>
      <protection/>
    </xf>
    <xf numFmtId="0" fontId="40" fillId="0" borderId="0" xfId="65" applyFont="1" applyFill="1">
      <alignment/>
      <protection/>
    </xf>
    <xf numFmtId="0" fontId="40" fillId="42" borderId="0" xfId="65" applyFont="1" applyFill="1">
      <alignment/>
      <protection/>
    </xf>
    <xf numFmtId="0" fontId="41" fillId="34" borderId="0" xfId="65" applyFont="1" applyFill="1">
      <alignment/>
      <protection/>
    </xf>
    <xf numFmtId="0" fontId="6" fillId="35" borderId="0" xfId="65" applyFont="1" applyFill="1" applyAlignment="1">
      <alignment horizontal="center" vertical="center"/>
      <protection/>
    </xf>
    <xf numFmtId="0" fontId="6" fillId="35" borderId="0" xfId="65" applyFont="1" applyFill="1" applyBorder="1" applyAlignment="1">
      <alignment horizontal="center"/>
      <protection/>
    </xf>
    <xf numFmtId="0" fontId="6" fillId="35" borderId="11" xfId="65" applyFont="1" applyFill="1" applyBorder="1" applyAlignment="1">
      <alignment horizontal="center"/>
      <protection/>
    </xf>
    <xf numFmtId="172" fontId="7" fillId="34" borderId="0" xfId="65" applyNumberFormat="1" applyFont="1" applyFill="1">
      <alignment/>
      <protection/>
    </xf>
    <xf numFmtId="174" fontId="36" fillId="34" borderId="0" xfId="50" applyNumberFormat="1" applyFont="1" applyFill="1" applyAlignment="1">
      <alignment/>
    </xf>
    <xf numFmtId="0" fontId="65" fillId="43" borderId="11" xfId="0" applyFont="1" applyFill="1" applyBorder="1" applyAlignment="1">
      <alignment horizontal="center"/>
    </xf>
    <xf numFmtId="174" fontId="38" fillId="34" borderId="0" xfId="50" applyNumberFormat="1" applyFont="1" applyFill="1" applyAlignment="1">
      <alignment/>
    </xf>
    <xf numFmtId="9" fontId="36" fillId="34" borderId="0" xfId="68" applyFont="1" applyFill="1" applyAlignment="1">
      <alignment/>
    </xf>
    <xf numFmtId="174" fontId="36" fillId="34" borderId="0" xfId="65" applyNumberFormat="1" applyFont="1" applyFill="1">
      <alignment/>
      <protection/>
    </xf>
    <xf numFmtId="174" fontId="39" fillId="34" borderId="20" xfId="50" applyNumberFormat="1" applyFont="1" applyFill="1" applyBorder="1" applyAlignment="1">
      <alignment/>
    </xf>
    <xf numFmtId="174" fontId="38" fillId="34" borderId="0" xfId="65" applyNumberFormat="1" applyFont="1" applyFill="1">
      <alignment/>
      <protection/>
    </xf>
    <xf numFmtId="9" fontId="36" fillId="34" borderId="0" xfId="65" applyNumberFormat="1" applyFont="1" applyFill="1">
      <alignment/>
      <protection/>
    </xf>
    <xf numFmtId="0" fontId="65" fillId="43" borderId="10" xfId="0" applyFont="1" applyFill="1" applyBorder="1" applyAlignment="1">
      <alignment horizontal="center"/>
    </xf>
    <xf numFmtId="0" fontId="39" fillId="34" borderId="11" xfId="65" applyFont="1" applyFill="1" applyBorder="1">
      <alignment/>
      <protection/>
    </xf>
    <xf numFmtId="0" fontId="65" fillId="43" borderId="11" xfId="65" applyFont="1" applyFill="1" applyBorder="1" applyAlignment="1">
      <alignment horizontal="center" vertical="center"/>
      <protection/>
    </xf>
    <xf numFmtId="173" fontId="36" fillId="34" borderId="0" xfId="68" applyNumberFormat="1" applyFont="1" applyFill="1" applyAlignment="1">
      <alignment/>
    </xf>
    <xf numFmtId="0" fontId="39" fillId="34" borderId="20" xfId="65" applyFont="1" applyFill="1" applyBorder="1">
      <alignment/>
      <protection/>
    </xf>
    <xf numFmtId="173" fontId="39" fillId="34" borderId="20" xfId="65" applyNumberFormat="1" applyFont="1" applyFill="1" applyBorder="1">
      <alignment/>
      <protection/>
    </xf>
    <xf numFmtId="0" fontId="42" fillId="34" borderId="0" xfId="65" applyFont="1" applyFill="1">
      <alignment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[0] 10" xfId="52"/>
    <cellStyle name="Millares [0] 2" xfId="53"/>
    <cellStyle name="Millares [0] 2 19" xfId="54"/>
    <cellStyle name="Millares [0] 3" xfId="55"/>
    <cellStyle name="Millares 14" xfId="56"/>
    <cellStyle name="Millares 2" xfId="57"/>
    <cellStyle name="Millares_razind092003" xfId="58"/>
    <cellStyle name="Currency" xfId="59"/>
    <cellStyle name="Currency [0]" xfId="60"/>
    <cellStyle name="Neutral" xfId="61"/>
    <cellStyle name="No-definido" xfId="62"/>
    <cellStyle name="Normal 10" xfId="63"/>
    <cellStyle name="Normal 17 2" xfId="64"/>
    <cellStyle name="Normal 2" xfId="65"/>
    <cellStyle name="Normal 3" xfId="66"/>
    <cellStyle name="Notas" xfId="67"/>
    <cellStyle name="Percent" xfId="68"/>
    <cellStyle name="Porcentual 2" xfId="69"/>
    <cellStyle name="Porcentual 2 10" xfId="70"/>
    <cellStyle name="Porcentual 3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47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514975" y="727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6048375" y="727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L38"/>
  <sheetViews>
    <sheetView showGridLines="0" tabSelected="1" zoomScalePageLayoutView="0" workbookViewId="0" topLeftCell="A1">
      <selection activeCell="D10" sqref="D10"/>
    </sheetView>
  </sheetViews>
  <sheetFormatPr defaultColWidth="9.140625" defaultRowHeight="15"/>
  <cols>
    <col min="1" max="1" width="11.140625" style="135" customWidth="1"/>
    <col min="2" max="2" width="51.28125" style="135" bestFit="1" customWidth="1"/>
    <col min="3" max="3" width="1.1484375" style="135" customWidth="1"/>
    <col min="4" max="4" width="15.57421875" style="135" customWidth="1"/>
    <col min="5" max="5" width="0.85546875" style="135" customWidth="1"/>
    <col min="6" max="6" width="13.57421875" style="135" customWidth="1"/>
    <col min="7" max="7" width="15.7109375" style="135" customWidth="1"/>
    <col min="8" max="8" width="12.8515625" style="135" bestFit="1" customWidth="1"/>
    <col min="9" max="10" width="9.140625" style="135" customWidth="1"/>
    <col min="11" max="11" width="12.28125" style="135" customWidth="1"/>
    <col min="12" max="16384" width="9.140625" style="135" customWidth="1"/>
  </cols>
  <sheetData>
    <row r="2" spans="2:8" ht="12">
      <c r="B2" s="136"/>
      <c r="H2" s="144"/>
    </row>
    <row r="3" spans="4:8" ht="12">
      <c r="D3" s="145" t="s">
        <v>11</v>
      </c>
      <c r="H3" s="144"/>
    </row>
    <row r="4" spans="2:8" ht="12">
      <c r="B4" s="136" t="s">
        <v>32</v>
      </c>
      <c r="D4" s="144">
        <v>111</v>
      </c>
      <c r="H4" s="144"/>
    </row>
    <row r="5" spans="2:8" ht="12">
      <c r="B5" s="135" t="s">
        <v>33</v>
      </c>
      <c r="D5" s="144">
        <v>6351</v>
      </c>
      <c r="H5" s="144"/>
    </row>
    <row r="6" spans="2:8" ht="12">
      <c r="B6" s="135" t="s">
        <v>34</v>
      </c>
      <c r="D6" s="144">
        <v>14641</v>
      </c>
      <c r="H6" s="146"/>
    </row>
    <row r="7" spans="2:4" ht="12">
      <c r="B7" s="135" t="s">
        <v>35</v>
      </c>
      <c r="D7" s="144">
        <v>19758</v>
      </c>
    </row>
    <row r="8" ht="6.75" customHeight="1">
      <c r="D8" s="144"/>
    </row>
    <row r="9" ht="6.75" customHeight="1"/>
    <row r="10" spans="2:10" ht="12">
      <c r="B10" s="136" t="s">
        <v>75</v>
      </c>
      <c r="D10" s="145" t="s">
        <v>11</v>
      </c>
      <c r="J10" s="144"/>
    </row>
    <row r="11" spans="2:11" ht="12">
      <c r="B11" s="135" t="s">
        <v>76</v>
      </c>
      <c r="D11" s="144">
        <v>7279.669860680398</v>
      </c>
      <c r="G11" s="144"/>
      <c r="H11" s="147"/>
      <c r="J11" s="144"/>
      <c r="K11" s="148"/>
    </row>
    <row r="12" spans="2:11" ht="12">
      <c r="B12" s="135" t="s">
        <v>77</v>
      </c>
      <c r="D12" s="144">
        <v>7272.194117182014</v>
      </c>
      <c r="G12" s="144"/>
      <c r="H12" s="147"/>
      <c r="J12" s="144"/>
      <c r="K12" s="148"/>
    </row>
    <row r="13" spans="2:11" ht="12">
      <c r="B13" s="135" t="s">
        <v>36</v>
      </c>
      <c r="D13" s="144">
        <v>89.19456273515013</v>
      </c>
      <c r="G13" s="144"/>
      <c r="H13" s="147"/>
      <c r="J13" s="144"/>
      <c r="K13" s="148"/>
    </row>
    <row r="14" spans="2:12" ht="12.75" thickBot="1">
      <c r="B14" s="136" t="s">
        <v>14</v>
      </c>
      <c r="D14" s="149">
        <v>14641.058540597563</v>
      </c>
      <c r="G14" s="150"/>
      <c r="H14" s="151"/>
      <c r="J14" s="144"/>
      <c r="K14" s="150"/>
      <c r="L14" s="148"/>
    </row>
    <row r="15" ht="12.75" thickTop="1"/>
    <row r="17" spans="4:6" ht="12">
      <c r="D17" s="152" t="s">
        <v>11</v>
      </c>
      <c r="E17" s="152"/>
      <c r="F17" s="152"/>
    </row>
    <row r="18" spans="2:10" ht="12" customHeight="1">
      <c r="B18" s="153" t="s">
        <v>78</v>
      </c>
      <c r="D18" s="154" t="s">
        <v>40</v>
      </c>
      <c r="E18" s="154"/>
      <c r="F18" s="154" t="s">
        <v>41</v>
      </c>
      <c r="J18" s="144"/>
    </row>
    <row r="19" spans="2:11" ht="12">
      <c r="B19" s="135" t="s">
        <v>80</v>
      </c>
      <c r="D19" s="144">
        <v>15325</v>
      </c>
      <c r="F19" s="155">
        <v>0.7756351857475453</v>
      </c>
      <c r="G19" s="144"/>
      <c r="H19" s="147"/>
      <c r="J19" s="144"/>
      <c r="K19" s="148"/>
    </row>
    <row r="20" spans="2:11" ht="12">
      <c r="B20" s="135" t="s">
        <v>81</v>
      </c>
      <c r="D20" s="144">
        <v>3739</v>
      </c>
      <c r="F20" s="155">
        <v>0.18923980159935216</v>
      </c>
      <c r="G20" s="144"/>
      <c r="H20" s="147"/>
      <c r="J20" s="144"/>
      <c r="K20" s="148"/>
    </row>
    <row r="21" spans="2:11" ht="12">
      <c r="B21" s="135" t="s">
        <v>82</v>
      </c>
      <c r="D21" s="144">
        <v>694</v>
      </c>
      <c r="F21" s="155">
        <v>0.03512501265310254</v>
      </c>
      <c r="G21" s="144"/>
      <c r="H21" s="147"/>
      <c r="J21" s="144"/>
      <c r="K21" s="148"/>
    </row>
    <row r="22" spans="2:12" ht="12.75" thickBot="1">
      <c r="B22" s="156" t="s">
        <v>42</v>
      </c>
      <c r="D22" s="149">
        <v>19758</v>
      </c>
      <c r="F22" s="157">
        <v>1</v>
      </c>
      <c r="G22" s="150"/>
      <c r="H22" s="151"/>
      <c r="J22" s="144"/>
      <c r="K22" s="150"/>
      <c r="L22" s="148"/>
    </row>
    <row r="23" ht="12.75" thickTop="1"/>
    <row r="25" ht="12">
      <c r="D25" s="145" t="s">
        <v>11</v>
      </c>
    </row>
    <row r="26" ht="12">
      <c r="B26" s="158" t="s">
        <v>43</v>
      </c>
    </row>
    <row r="27" spans="1:6" ht="12">
      <c r="A27" s="144"/>
      <c r="B27" s="135" t="s">
        <v>44</v>
      </c>
      <c r="D27" s="144">
        <v>3773</v>
      </c>
      <c r="E27" s="148"/>
      <c r="F27" s="144"/>
    </row>
    <row r="28" spans="1:6" ht="12">
      <c r="A28" s="144"/>
      <c r="B28" s="135" t="s">
        <v>45</v>
      </c>
      <c r="D28" s="144">
        <v>4184</v>
      </c>
      <c r="E28" s="148"/>
      <c r="F28" s="144"/>
    </row>
    <row r="29" spans="1:6" ht="12">
      <c r="A29" s="144"/>
      <c r="B29" s="135" t="s">
        <v>15</v>
      </c>
      <c r="D29" s="144">
        <v>2105</v>
      </c>
      <c r="E29" s="148"/>
      <c r="F29" s="144"/>
    </row>
    <row r="30" spans="1:6" ht="12">
      <c r="A30" s="144"/>
      <c r="B30" s="135" t="s">
        <v>46</v>
      </c>
      <c r="D30" s="144">
        <v>3307</v>
      </c>
      <c r="E30" s="150"/>
      <c r="F30" s="144"/>
    </row>
    <row r="31" spans="1:7" ht="12.75" thickBot="1">
      <c r="A31" s="150"/>
      <c r="B31" s="136" t="s">
        <v>14</v>
      </c>
      <c r="D31" s="149">
        <v>13369</v>
      </c>
      <c r="F31" s="150"/>
      <c r="G31" s="148"/>
    </row>
    <row r="32" ht="12.75" thickTop="1"/>
    <row r="33" ht="12">
      <c r="B33" s="158" t="s">
        <v>79</v>
      </c>
    </row>
    <row r="34" spans="2:4" ht="12">
      <c r="B34" s="135" t="s">
        <v>44</v>
      </c>
      <c r="D34" s="144">
        <v>1634</v>
      </c>
    </row>
    <row r="35" spans="2:4" ht="12">
      <c r="B35" s="135" t="s">
        <v>45</v>
      </c>
      <c r="D35" s="144">
        <v>142</v>
      </c>
    </row>
    <row r="36" spans="2:4" ht="12">
      <c r="B36" s="135" t="s">
        <v>15</v>
      </c>
      <c r="D36" s="144">
        <v>13</v>
      </c>
    </row>
    <row r="37" spans="2:4" ht="12">
      <c r="B37" s="135" t="s">
        <v>46</v>
      </c>
      <c r="D37" s="144">
        <v>37</v>
      </c>
    </row>
    <row r="38" spans="2:4" ht="12.75" thickBot="1">
      <c r="B38" s="136" t="s">
        <v>14</v>
      </c>
      <c r="D38" s="149">
        <v>1826</v>
      </c>
    </row>
    <row r="39" ht="12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C4:G18"/>
  <sheetViews>
    <sheetView zoomScale="110" zoomScaleNormal="110" zoomScalePageLayoutView="0" workbookViewId="0" topLeftCell="A1">
      <selection activeCell="C4" sqref="C4:D4"/>
    </sheetView>
  </sheetViews>
  <sheetFormatPr defaultColWidth="9.140625" defaultRowHeight="15"/>
  <cols>
    <col min="1" max="1" width="3.8515625" style="3" customWidth="1"/>
    <col min="2" max="2" width="9.140625" style="3" customWidth="1"/>
    <col min="3" max="3" width="18.7109375" style="3" customWidth="1"/>
    <col min="4" max="4" width="37.421875" style="3" customWidth="1"/>
    <col min="5" max="5" width="10.8515625" style="3" customWidth="1"/>
    <col min="6" max="6" width="0.9921875" style="3" customWidth="1"/>
    <col min="7" max="7" width="12.28125" style="3" customWidth="1"/>
    <col min="8" max="8" width="9.140625" style="3" customWidth="1"/>
    <col min="9" max="9" width="8.140625" style="3" customWidth="1"/>
    <col min="10" max="11" width="9.140625" style="3" customWidth="1"/>
    <col min="12" max="12" width="11.57421875" style="3" customWidth="1"/>
    <col min="13" max="13" width="13.7109375" style="3" customWidth="1"/>
    <col min="14" max="16384" width="9.140625" style="3" customWidth="1"/>
  </cols>
  <sheetData>
    <row r="4" spans="3:7" ht="15" customHeight="1">
      <c r="C4" s="77" t="s">
        <v>166</v>
      </c>
      <c r="D4" s="77"/>
      <c r="E4" s="70" t="s">
        <v>167</v>
      </c>
      <c r="F4" s="66"/>
      <c r="G4" s="67" t="s">
        <v>7</v>
      </c>
    </row>
    <row r="5" spans="3:7" ht="9" customHeight="1" thickBot="1">
      <c r="C5" s="15"/>
      <c r="D5" s="15"/>
      <c r="E5" s="15"/>
      <c r="F5" s="15"/>
      <c r="G5" s="15"/>
    </row>
    <row r="6" spans="3:7" ht="12" thickTop="1">
      <c r="C6" s="16" t="s">
        <v>83</v>
      </c>
      <c r="D6" s="17" t="s">
        <v>83</v>
      </c>
      <c r="E6" s="26" t="s">
        <v>152</v>
      </c>
      <c r="F6" s="17"/>
      <c r="G6" s="17">
        <v>1.13</v>
      </c>
    </row>
    <row r="7" spans="3:7" ht="11.25">
      <c r="C7" s="17"/>
      <c r="D7" s="17" t="s">
        <v>153</v>
      </c>
      <c r="E7" s="26" t="s">
        <v>152</v>
      </c>
      <c r="F7" s="17"/>
      <c r="G7" s="17">
        <v>1.08</v>
      </c>
    </row>
    <row r="8" spans="3:7" ht="12" thickBot="1">
      <c r="C8" s="18"/>
      <c r="D8" s="18" t="s">
        <v>154</v>
      </c>
      <c r="E8" s="27" t="s">
        <v>155</v>
      </c>
      <c r="F8" s="18"/>
      <c r="G8" s="61">
        <v>96287</v>
      </c>
    </row>
    <row r="9" spans="3:7" ht="12" thickTop="1">
      <c r="C9" s="19" t="s">
        <v>156</v>
      </c>
      <c r="D9" s="20" t="s">
        <v>156</v>
      </c>
      <c r="E9" s="28" t="s">
        <v>152</v>
      </c>
      <c r="F9" s="20"/>
      <c r="G9" s="20">
        <v>0.56</v>
      </c>
    </row>
    <row r="10" spans="3:7" ht="11.25">
      <c r="C10" s="20"/>
      <c r="D10" s="20" t="s">
        <v>157</v>
      </c>
      <c r="E10" s="28" t="s">
        <v>1</v>
      </c>
      <c r="F10" s="20"/>
      <c r="G10" s="62">
        <v>0.391</v>
      </c>
    </row>
    <row r="11" spans="3:7" ht="11.25">
      <c r="C11" s="20"/>
      <c r="D11" s="20" t="s">
        <v>158</v>
      </c>
      <c r="E11" s="28" t="s">
        <v>1</v>
      </c>
      <c r="F11" s="20"/>
      <c r="G11" s="62">
        <v>0.609</v>
      </c>
    </row>
    <row r="12" spans="3:7" ht="12" thickBot="1">
      <c r="C12" s="21"/>
      <c r="D12" s="21" t="s">
        <v>164</v>
      </c>
      <c r="E12" s="29" t="s">
        <v>152</v>
      </c>
      <c r="F12" s="21"/>
      <c r="G12" s="40">
        <v>16.168057917246355</v>
      </c>
    </row>
    <row r="13" spans="3:7" ht="12" thickTop="1">
      <c r="C13" s="22" t="s">
        <v>159</v>
      </c>
      <c r="D13" s="23" t="s">
        <v>160</v>
      </c>
      <c r="E13" s="30" t="s">
        <v>1</v>
      </c>
      <c r="F13" s="23"/>
      <c r="G13" s="41">
        <v>0.21404223982592094</v>
      </c>
    </row>
    <row r="14" spans="3:7" ht="11.25">
      <c r="C14" s="23"/>
      <c r="D14" s="23" t="s">
        <v>161</v>
      </c>
      <c r="E14" s="30" t="s">
        <v>1</v>
      </c>
      <c r="F14" s="23"/>
      <c r="G14" s="41">
        <v>0.1149171434661255</v>
      </c>
    </row>
    <row r="15" spans="3:7" ht="12" thickBot="1">
      <c r="C15" s="24"/>
      <c r="D15" s="24" t="s">
        <v>162</v>
      </c>
      <c r="E15" s="31" t="s">
        <v>1</v>
      </c>
      <c r="F15" s="24"/>
      <c r="G15" s="42">
        <v>0.08664586787475752</v>
      </c>
    </row>
    <row r="16" ht="12" thickTop="1"/>
    <row r="17" ht="11.25">
      <c r="C17" s="79" t="s">
        <v>163</v>
      </c>
    </row>
    <row r="18" ht="11.25">
      <c r="C18" s="79" t="s">
        <v>165</v>
      </c>
    </row>
  </sheetData>
  <sheetProtection/>
  <mergeCells count="1"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1:F11"/>
  <sheetViews>
    <sheetView showGridLines="0" zoomScalePageLayoutView="0" workbookViewId="0" topLeftCell="A1">
      <selection activeCell="B1" sqref="B1:F1"/>
    </sheetView>
  </sheetViews>
  <sheetFormatPr defaultColWidth="9.140625" defaultRowHeight="15"/>
  <cols>
    <col min="1" max="1" width="9.140625" style="3" customWidth="1"/>
    <col min="2" max="2" width="51.421875" style="3" bestFit="1" customWidth="1"/>
    <col min="3" max="3" width="0.71875" style="3" customWidth="1"/>
    <col min="4" max="4" width="18.140625" style="3" customWidth="1"/>
    <col min="5" max="5" width="0.71875" style="3" customWidth="1"/>
    <col min="6" max="6" width="11.57421875" style="3" customWidth="1"/>
    <col min="7" max="16384" width="9.140625" style="3" customWidth="1"/>
  </cols>
  <sheetData>
    <row r="1" spans="2:6" ht="11.25">
      <c r="B1" s="72" t="s">
        <v>168</v>
      </c>
      <c r="C1" s="72"/>
      <c r="D1" s="72"/>
      <c r="E1" s="72"/>
      <c r="F1" s="72"/>
    </row>
    <row r="2" spans="2:6" ht="11.25">
      <c r="B2" s="72" t="s">
        <v>169</v>
      </c>
      <c r="C2" s="72"/>
      <c r="D2" s="72"/>
      <c r="E2" s="72"/>
      <c r="F2" s="72"/>
    </row>
    <row r="3" spans="2:6" ht="11.25">
      <c r="B3" s="72" t="s">
        <v>179</v>
      </c>
      <c r="C3" s="72"/>
      <c r="D3" s="72"/>
      <c r="E3" s="72"/>
      <c r="F3" s="72"/>
    </row>
    <row r="4" spans="2:6" ht="11.25">
      <c r="B4" s="34"/>
      <c r="C4" s="34"/>
      <c r="D4" s="34"/>
      <c r="E4" s="34"/>
      <c r="F4" s="34"/>
    </row>
    <row r="5" spans="2:6" ht="18" customHeight="1">
      <c r="B5" s="77" t="s">
        <v>170</v>
      </c>
      <c r="C5" s="70"/>
      <c r="D5" s="78" t="s">
        <v>171</v>
      </c>
      <c r="E5" s="71"/>
      <c r="F5" s="78" t="s">
        <v>172</v>
      </c>
    </row>
    <row r="6" spans="2:6" ht="12.75" customHeight="1">
      <c r="B6" s="77"/>
      <c r="C6" s="70"/>
      <c r="D6" s="78"/>
      <c r="E6" s="71"/>
      <c r="F6" s="78"/>
    </row>
    <row r="7" spans="2:6" ht="11.25">
      <c r="B7" s="77"/>
      <c r="C7" s="70"/>
      <c r="D7" s="78"/>
      <c r="E7" s="71"/>
      <c r="F7" s="78"/>
    </row>
    <row r="8" spans="2:6" ht="11.25">
      <c r="B8" s="3" t="s">
        <v>117</v>
      </c>
      <c r="D8" s="38">
        <v>123768</v>
      </c>
      <c r="E8" s="38"/>
      <c r="F8" s="38">
        <v>110928</v>
      </c>
    </row>
    <row r="9" spans="2:6" ht="11.25">
      <c r="B9" s="3" t="s">
        <v>118</v>
      </c>
      <c r="D9" s="38">
        <v>31887</v>
      </c>
      <c r="E9" s="38"/>
      <c r="F9" s="38">
        <v>25460</v>
      </c>
    </row>
    <row r="10" spans="2:6" ht="11.25">
      <c r="B10" s="3" t="s">
        <v>119</v>
      </c>
      <c r="D10" s="38">
        <v>1011</v>
      </c>
      <c r="E10" s="38"/>
      <c r="F10" s="38">
        <v>-1002</v>
      </c>
    </row>
    <row r="11" spans="2:6" ht="11.25">
      <c r="B11" s="10" t="s">
        <v>173</v>
      </c>
      <c r="C11" s="10"/>
      <c r="D11" s="39">
        <v>156666</v>
      </c>
      <c r="E11" s="39"/>
      <c r="F11" s="39">
        <v>135386</v>
      </c>
    </row>
  </sheetData>
  <sheetProtection/>
  <mergeCells count="6">
    <mergeCell ref="B5:B7"/>
    <mergeCell ref="B1:F1"/>
    <mergeCell ref="B2:F2"/>
    <mergeCell ref="B3:F3"/>
    <mergeCell ref="D5:D7"/>
    <mergeCell ref="F5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2:C5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9.140625" style="2" customWidth="1"/>
    <col min="2" max="2" width="51.421875" style="2" bestFit="1" customWidth="1"/>
    <col min="3" max="3" width="24.421875" style="2" bestFit="1" customWidth="1"/>
    <col min="4" max="16384" width="9.140625" style="2" customWidth="1"/>
  </cols>
  <sheetData>
    <row r="2" spans="2:3" ht="15.75">
      <c r="B2" s="12" t="s">
        <v>83</v>
      </c>
      <c r="C2" s="65" t="s">
        <v>174</v>
      </c>
    </row>
    <row r="3" spans="2:3" ht="15">
      <c r="B3" s="2" t="s">
        <v>84</v>
      </c>
      <c r="C3" s="1">
        <v>335</v>
      </c>
    </row>
    <row r="4" spans="2:3" ht="15" hidden="1">
      <c r="B4" s="2" t="s">
        <v>85</v>
      </c>
      <c r="C4" s="1">
        <v>335</v>
      </c>
    </row>
    <row r="5" spans="2:3" ht="15">
      <c r="B5" s="2" t="s">
        <v>86</v>
      </c>
      <c r="C5" s="1">
        <v>364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3:E24"/>
  <sheetViews>
    <sheetView showGridLines="0" zoomScalePageLayoutView="0" workbookViewId="0" topLeftCell="A1">
      <selection activeCell="B3" sqref="B3"/>
    </sheetView>
  </sheetViews>
  <sheetFormatPr defaultColWidth="9.140625" defaultRowHeight="15"/>
  <cols>
    <col min="1" max="1" width="9.140625" style="3" customWidth="1"/>
    <col min="2" max="2" width="58.57421875" style="3" bestFit="1" customWidth="1"/>
    <col min="3" max="3" width="2.28125" style="3" customWidth="1"/>
    <col min="4" max="4" width="11.28125" style="3" customWidth="1"/>
    <col min="5" max="16384" width="9.140625" style="3" customWidth="1"/>
  </cols>
  <sheetData>
    <row r="3" spans="2:4" ht="11.25">
      <c r="B3" s="68" t="s">
        <v>47</v>
      </c>
      <c r="C3" s="68"/>
      <c r="D3" s="68"/>
    </row>
    <row r="4" spans="2:4" ht="11.25">
      <c r="B4" s="68" t="s">
        <v>87</v>
      </c>
      <c r="C4" s="68"/>
      <c r="D4" s="68"/>
    </row>
    <row r="5" spans="2:4" ht="11.25">
      <c r="B5" s="68" t="s">
        <v>175</v>
      </c>
      <c r="C5" s="68"/>
      <c r="D5" s="68"/>
    </row>
    <row r="6" ht="11.25" customHeight="1">
      <c r="D6" s="33"/>
    </row>
    <row r="7" ht="11.25">
      <c r="D7" s="4">
        <v>2016</v>
      </c>
    </row>
    <row r="8" ht="11.25">
      <c r="D8" s="34"/>
    </row>
    <row r="9" ht="14.25" customHeight="1">
      <c r="B9" s="5" t="s">
        <v>182</v>
      </c>
    </row>
    <row r="10" spans="2:4" ht="11.25">
      <c r="B10" s="3" t="s">
        <v>37</v>
      </c>
      <c r="D10" s="44">
        <v>962412</v>
      </c>
    </row>
    <row r="11" spans="2:4" ht="11.25">
      <c r="B11" s="3" t="s">
        <v>38</v>
      </c>
      <c r="D11" s="44">
        <v>207740</v>
      </c>
    </row>
    <row r="12" spans="2:4" ht="11.25">
      <c r="B12" s="3" t="s">
        <v>39</v>
      </c>
      <c r="D12" s="44">
        <v>82715</v>
      </c>
    </row>
    <row r="13" spans="2:4" ht="11.25">
      <c r="B13" s="3" t="s">
        <v>109</v>
      </c>
      <c r="D13" s="44">
        <v>4506</v>
      </c>
    </row>
    <row r="14" spans="2:5" ht="11.25">
      <c r="B14" s="6" t="s">
        <v>183</v>
      </c>
      <c r="C14" s="7"/>
      <c r="D14" s="46">
        <v>1257373</v>
      </c>
      <c r="E14" s="9"/>
    </row>
    <row r="15" spans="2:5" ht="11.25">
      <c r="B15" s="5"/>
      <c r="D15" s="58"/>
      <c r="E15" s="9"/>
    </row>
    <row r="16" spans="2:4" ht="11.25">
      <c r="B16" s="5" t="s">
        <v>48</v>
      </c>
      <c r="D16" s="55"/>
    </row>
    <row r="17" spans="2:4" ht="11.25">
      <c r="B17" s="3" t="s">
        <v>44</v>
      </c>
      <c r="D17" s="44">
        <v>369048</v>
      </c>
    </row>
    <row r="18" spans="2:4" ht="11.25">
      <c r="B18" s="3" t="s">
        <v>45</v>
      </c>
      <c r="D18" s="44">
        <v>313053</v>
      </c>
    </row>
    <row r="19" spans="2:4" ht="11.25">
      <c r="B19" s="3" t="s">
        <v>15</v>
      </c>
      <c r="D19" s="44">
        <v>189525</v>
      </c>
    </row>
    <row r="20" spans="2:4" ht="11.25">
      <c r="B20" s="3" t="s">
        <v>46</v>
      </c>
      <c r="D20" s="44">
        <v>108525</v>
      </c>
    </row>
    <row r="21" spans="2:4" ht="11.25">
      <c r="B21" s="6" t="s">
        <v>88</v>
      </c>
      <c r="C21" s="7"/>
      <c r="D21" s="46">
        <v>980151</v>
      </c>
    </row>
    <row r="22" spans="2:4" ht="5.25" customHeight="1">
      <c r="B22" s="5"/>
      <c r="D22" s="58"/>
    </row>
    <row r="23" spans="2:4" ht="11.25">
      <c r="B23" s="3" t="s">
        <v>49</v>
      </c>
      <c r="D23" s="44">
        <v>-315400</v>
      </c>
    </row>
    <row r="24" spans="2:4" ht="11.25">
      <c r="B24" s="10" t="s">
        <v>89</v>
      </c>
      <c r="C24" s="11"/>
      <c r="D24" s="48">
        <v>1922124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K77"/>
  <sheetViews>
    <sheetView showGridLines="0" zoomScalePageLayoutView="0" workbookViewId="0" topLeftCell="A1">
      <selection activeCell="B3" sqref="B3"/>
    </sheetView>
  </sheetViews>
  <sheetFormatPr defaultColWidth="7.28125" defaultRowHeight="15"/>
  <cols>
    <col min="1" max="1" width="7.28125" style="80" customWidth="1"/>
    <col min="2" max="2" width="67.57421875" style="80" bestFit="1" customWidth="1"/>
    <col min="3" max="3" width="15.8515625" style="81" customWidth="1"/>
    <col min="4" max="4" width="15.421875" style="81" hidden="1" customWidth="1"/>
    <col min="5" max="5" width="14.7109375" style="81" hidden="1" customWidth="1"/>
    <col min="6" max="6" width="13.8515625" style="80" hidden="1" customWidth="1"/>
    <col min="7" max="7" width="1.28515625" style="80" customWidth="1"/>
    <col min="8" max="8" width="1.1484375" style="80" customWidth="1"/>
    <col min="9" max="9" width="3.421875" style="80" customWidth="1"/>
    <col min="10" max="10" width="15.00390625" style="80" customWidth="1"/>
    <col min="11" max="11" width="14.00390625" style="80" customWidth="1"/>
    <col min="12" max="16384" width="7.28125" style="80" customWidth="1"/>
  </cols>
  <sheetData>
    <row r="1" ht="11.25">
      <c r="J1" s="82"/>
    </row>
    <row r="2" spans="3:5" ht="11.25">
      <c r="C2" s="80"/>
      <c r="D2" s="80"/>
      <c r="E2" s="80"/>
    </row>
    <row r="3" spans="2:7" ht="28.5" customHeight="1">
      <c r="B3" s="83" t="s">
        <v>176</v>
      </c>
      <c r="C3" s="84" t="s">
        <v>177</v>
      </c>
      <c r="D3" s="85">
        <v>41974</v>
      </c>
      <c r="E3" s="86" t="s">
        <v>27</v>
      </c>
      <c r="F3" s="86" t="s">
        <v>28</v>
      </c>
      <c r="G3" s="87"/>
    </row>
    <row r="4" spans="1:8" ht="3" customHeight="1">
      <c r="A4" s="88"/>
      <c r="B4" s="89"/>
      <c r="C4" s="90"/>
      <c r="D4" s="91"/>
      <c r="E4" s="91"/>
      <c r="F4" s="92"/>
      <c r="G4" s="88"/>
      <c r="H4" s="88"/>
    </row>
    <row r="5" spans="1:9" ht="11.25">
      <c r="A5" s="88"/>
      <c r="B5" s="93" t="s">
        <v>90</v>
      </c>
      <c r="C5" s="94">
        <v>2136041</v>
      </c>
      <c r="D5" s="95">
        <v>0</v>
      </c>
      <c r="E5" s="96">
        <v>2136041</v>
      </c>
      <c r="F5" s="97" t="e">
        <v>#DIV/0!</v>
      </c>
      <c r="G5" s="88"/>
      <c r="H5" s="88"/>
      <c r="I5" s="98"/>
    </row>
    <row r="6" spans="1:9" ht="11.25">
      <c r="A6" s="88"/>
      <c r="B6" s="99" t="s">
        <v>40</v>
      </c>
      <c r="C6" s="100">
        <v>2112892</v>
      </c>
      <c r="D6" s="100"/>
      <c r="E6" s="101">
        <v>2112892</v>
      </c>
      <c r="F6" s="102"/>
      <c r="G6" s="88"/>
      <c r="H6" s="88"/>
      <c r="I6" s="98"/>
    </row>
    <row r="7" spans="1:9" ht="11.25">
      <c r="A7" s="88"/>
      <c r="B7" s="99" t="s">
        <v>50</v>
      </c>
      <c r="C7" s="100">
        <v>23149</v>
      </c>
      <c r="D7" s="100"/>
      <c r="E7" s="101">
        <v>23149</v>
      </c>
      <c r="F7" s="102" t="e">
        <v>#DIV/0!</v>
      </c>
      <c r="G7" s="88"/>
      <c r="H7" s="88"/>
      <c r="I7" s="98"/>
    </row>
    <row r="8" spans="1:8" ht="11.25">
      <c r="A8" s="88"/>
      <c r="B8" s="93" t="s">
        <v>91</v>
      </c>
      <c r="C8" s="94">
        <v>-1260086</v>
      </c>
      <c r="D8" s="95">
        <v>0</v>
      </c>
      <c r="E8" s="96">
        <v>-1260086</v>
      </c>
      <c r="F8" s="97" t="e">
        <v>#DIV/0!</v>
      </c>
      <c r="G8" s="88"/>
      <c r="H8" s="88"/>
    </row>
    <row r="9" spans="1:8" ht="11.25">
      <c r="A9" s="88"/>
      <c r="B9" s="99" t="s">
        <v>51</v>
      </c>
      <c r="C9" s="103">
        <v>-735912</v>
      </c>
      <c r="D9" s="103"/>
      <c r="E9" s="101">
        <v>-735912</v>
      </c>
      <c r="F9" s="102" t="e">
        <v>#DIV/0!</v>
      </c>
      <c r="G9" s="88"/>
      <c r="H9" s="88"/>
    </row>
    <row r="10" spans="1:8" ht="11.25">
      <c r="A10" s="88"/>
      <c r="B10" s="99" t="s">
        <v>52</v>
      </c>
      <c r="C10" s="100">
        <v>-260354</v>
      </c>
      <c r="D10" s="100"/>
      <c r="E10" s="101">
        <v>-260354</v>
      </c>
      <c r="F10" s="102" t="e">
        <v>#DIV/0!</v>
      </c>
      <c r="G10" s="88"/>
      <c r="H10" s="88"/>
    </row>
    <row r="11" spans="1:8" ht="11.25" customHeight="1">
      <c r="A11" s="88"/>
      <c r="B11" s="99" t="s">
        <v>53</v>
      </c>
      <c r="C11" s="103">
        <v>-157784</v>
      </c>
      <c r="D11" s="103"/>
      <c r="E11" s="101">
        <v>-157784</v>
      </c>
      <c r="F11" s="102" t="e">
        <v>#DIV/0!</v>
      </c>
      <c r="G11" s="88"/>
      <c r="H11" s="88"/>
    </row>
    <row r="12" spans="1:8" ht="11.25">
      <c r="A12" s="88"/>
      <c r="B12" s="99" t="s">
        <v>54</v>
      </c>
      <c r="C12" s="103">
        <v>-106036</v>
      </c>
      <c r="D12" s="103"/>
      <c r="E12" s="101">
        <v>-106036</v>
      </c>
      <c r="F12" s="102" t="e">
        <v>#DIV/0!</v>
      </c>
      <c r="G12" s="88"/>
      <c r="H12" s="88"/>
    </row>
    <row r="13" spans="1:10" ht="11.25">
      <c r="A13" s="88"/>
      <c r="B13" s="93" t="s">
        <v>92</v>
      </c>
      <c r="C13" s="94">
        <v>875955</v>
      </c>
      <c r="D13" s="95">
        <v>0</v>
      </c>
      <c r="E13" s="96">
        <v>875955</v>
      </c>
      <c r="F13" s="97" t="e">
        <v>#DIV/0!</v>
      </c>
      <c r="G13" s="88"/>
      <c r="H13" s="88"/>
      <c r="J13" s="104"/>
    </row>
    <row r="14" spans="1:8" ht="11.25">
      <c r="A14" s="88"/>
      <c r="B14" s="99" t="s">
        <v>181</v>
      </c>
      <c r="C14" s="100">
        <v>12780</v>
      </c>
      <c r="D14" s="100">
        <v>0</v>
      </c>
      <c r="E14" s="101">
        <v>12780</v>
      </c>
      <c r="F14" s="102" t="e">
        <v>#DIV/0!</v>
      </c>
      <c r="G14" s="88"/>
      <c r="H14" s="88"/>
    </row>
    <row r="15" spans="1:8" ht="11.25">
      <c r="A15" s="88"/>
      <c r="B15" s="99" t="s">
        <v>55</v>
      </c>
      <c r="C15" s="100">
        <v>-107999</v>
      </c>
      <c r="D15" s="100"/>
      <c r="E15" s="101">
        <v>-107999</v>
      </c>
      <c r="F15" s="102" t="e">
        <v>#DIV/0!</v>
      </c>
      <c r="G15" s="88"/>
      <c r="H15" s="88"/>
    </row>
    <row r="16" spans="1:8" ht="11.25">
      <c r="A16" s="88"/>
      <c r="B16" s="99" t="s">
        <v>56</v>
      </c>
      <c r="C16" s="100">
        <v>-153189</v>
      </c>
      <c r="D16" s="100"/>
      <c r="E16" s="101">
        <v>-153189</v>
      </c>
      <c r="F16" s="102" t="e">
        <v>#DIV/0!</v>
      </c>
      <c r="G16" s="88"/>
      <c r="H16" s="88"/>
    </row>
    <row r="17" spans="1:8" ht="14.25" customHeight="1">
      <c r="A17" s="88"/>
      <c r="B17" s="93" t="s">
        <v>93</v>
      </c>
      <c r="C17" s="94">
        <v>627547</v>
      </c>
      <c r="D17" s="95">
        <v>0</v>
      </c>
      <c r="E17" s="96">
        <v>627547</v>
      </c>
      <c r="F17" s="97" t="e">
        <v>#DIV/0!</v>
      </c>
      <c r="G17" s="88"/>
      <c r="H17" s="88"/>
    </row>
    <row r="18" spans="1:8" ht="11.25">
      <c r="A18" s="88"/>
      <c r="B18" s="99" t="s">
        <v>57</v>
      </c>
      <c r="C18" s="103">
        <v>-135387</v>
      </c>
      <c r="D18" s="103"/>
      <c r="E18" s="101">
        <v>-135387</v>
      </c>
      <c r="F18" s="102" t="e">
        <v>#DIV/0!</v>
      </c>
      <c r="G18" s="88"/>
      <c r="H18" s="88"/>
    </row>
    <row r="19" spans="1:8" ht="11.25">
      <c r="A19" s="88"/>
      <c r="B19" s="99" t="s">
        <v>58</v>
      </c>
      <c r="C19" s="103">
        <v>-34957</v>
      </c>
      <c r="D19" s="103"/>
      <c r="E19" s="101">
        <v>-34957</v>
      </c>
      <c r="F19" s="102" t="e">
        <v>#DIV/0!</v>
      </c>
      <c r="G19" s="88"/>
      <c r="H19" s="88"/>
    </row>
    <row r="20" spans="1:11" ht="18" customHeight="1">
      <c r="A20" s="88"/>
      <c r="B20" s="93" t="s">
        <v>94</v>
      </c>
      <c r="C20" s="94">
        <v>457203</v>
      </c>
      <c r="D20" s="95">
        <v>0</v>
      </c>
      <c r="E20" s="96">
        <v>457203</v>
      </c>
      <c r="F20" s="97" t="e">
        <v>#DIV/0!</v>
      </c>
      <c r="G20" s="88"/>
      <c r="H20" s="88"/>
      <c r="J20" s="104"/>
      <c r="K20" s="104"/>
    </row>
    <row r="21" spans="1:8" ht="11.25">
      <c r="A21" s="88"/>
      <c r="B21" s="93" t="s">
        <v>95</v>
      </c>
      <c r="C21" s="94">
        <v>-17738</v>
      </c>
      <c r="D21" s="95">
        <v>0</v>
      </c>
      <c r="E21" s="96">
        <v>-17738</v>
      </c>
      <c r="F21" s="97" t="e">
        <v>#DIV/0!</v>
      </c>
      <c r="G21" s="88"/>
      <c r="H21" s="88"/>
    </row>
    <row r="22" spans="1:8" ht="11.25">
      <c r="A22" s="88"/>
      <c r="B22" s="99" t="s">
        <v>59</v>
      </c>
      <c r="C22" s="100">
        <v>21076</v>
      </c>
      <c r="D22" s="100"/>
      <c r="E22" s="101">
        <v>21076</v>
      </c>
      <c r="F22" s="102" t="e">
        <v>#DIV/0!</v>
      </c>
      <c r="G22" s="88"/>
      <c r="H22" s="88"/>
    </row>
    <row r="23" spans="1:8" ht="11.25">
      <c r="A23" s="88"/>
      <c r="B23" s="105" t="s">
        <v>60</v>
      </c>
      <c r="C23" s="103">
        <v>-49180</v>
      </c>
      <c r="D23" s="103"/>
      <c r="E23" s="101">
        <v>-49180</v>
      </c>
      <c r="F23" s="102" t="e">
        <v>#DIV/0!</v>
      </c>
      <c r="G23" s="88"/>
      <c r="H23" s="88"/>
    </row>
    <row r="24" spans="1:8" ht="11.25">
      <c r="A24" s="88"/>
      <c r="B24" s="105" t="s">
        <v>61</v>
      </c>
      <c r="C24" s="103">
        <v>1364</v>
      </c>
      <c r="D24" s="103"/>
      <c r="E24" s="101">
        <v>1364</v>
      </c>
      <c r="F24" s="102" t="e">
        <v>#DIV/0!</v>
      </c>
      <c r="G24" s="88"/>
      <c r="H24" s="88"/>
    </row>
    <row r="25" spans="1:8" ht="11.25">
      <c r="A25" s="88"/>
      <c r="B25" s="105" t="s">
        <v>62</v>
      </c>
      <c r="C25" s="103">
        <v>9002</v>
      </c>
      <c r="D25" s="103"/>
      <c r="E25" s="101">
        <v>9002</v>
      </c>
      <c r="F25" s="102" t="e">
        <v>#DIV/0!</v>
      </c>
      <c r="G25" s="88"/>
      <c r="H25" s="88"/>
    </row>
    <row r="26" spans="1:8" ht="16.5" customHeight="1">
      <c r="A26" s="88"/>
      <c r="B26" s="93" t="s">
        <v>96</v>
      </c>
      <c r="C26" s="94">
        <v>128075</v>
      </c>
      <c r="D26" s="95">
        <v>0</v>
      </c>
      <c r="E26" s="96">
        <v>128075</v>
      </c>
      <c r="F26" s="97" t="e">
        <v>#DIV/0!</v>
      </c>
      <c r="G26" s="88"/>
      <c r="H26" s="88"/>
    </row>
    <row r="27" spans="1:8" ht="0.75" customHeight="1">
      <c r="A27" s="88"/>
      <c r="B27" s="99" t="s">
        <v>29</v>
      </c>
      <c r="C27" s="100">
        <v>0</v>
      </c>
      <c r="D27" s="100">
        <v>0</v>
      </c>
      <c r="E27" s="101">
        <v>0</v>
      </c>
      <c r="F27" s="102" t="e">
        <v>#DIV/0!</v>
      </c>
      <c r="G27" s="88"/>
      <c r="H27" s="88"/>
    </row>
    <row r="28" spans="1:8" ht="11.25">
      <c r="A28" s="88"/>
      <c r="B28" s="99" t="s">
        <v>130</v>
      </c>
      <c r="C28" s="103">
        <v>121491</v>
      </c>
      <c r="D28" s="103"/>
      <c r="E28" s="101">
        <v>121491</v>
      </c>
      <c r="F28" s="102" t="e">
        <v>#DIV/0!</v>
      </c>
      <c r="G28" s="88"/>
      <c r="H28" s="88"/>
    </row>
    <row r="29" spans="1:8" ht="11.25">
      <c r="A29" s="88"/>
      <c r="B29" s="99" t="s">
        <v>63</v>
      </c>
      <c r="C29" s="103">
        <v>6584</v>
      </c>
      <c r="D29" s="103"/>
      <c r="E29" s="101">
        <v>6584</v>
      </c>
      <c r="F29" s="102" t="e">
        <v>#DIV/0!</v>
      </c>
      <c r="G29" s="88"/>
      <c r="H29" s="88"/>
    </row>
    <row r="30" spans="1:8" ht="11.25" hidden="1">
      <c r="A30" s="88"/>
      <c r="B30" s="99" t="s">
        <v>64</v>
      </c>
      <c r="C30" s="100"/>
      <c r="D30" s="100"/>
      <c r="E30" s="101"/>
      <c r="F30" s="106"/>
      <c r="G30" s="88"/>
      <c r="H30" s="88"/>
    </row>
    <row r="31" spans="1:8" ht="18" customHeight="1">
      <c r="A31" s="88"/>
      <c r="B31" s="93" t="s">
        <v>97</v>
      </c>
      <c r="C31" s="94">
        <v>567540</v>
      </c>
      <c r="D31" s="95">
        <v>0</v>
      </c>
      <c r="E31" s="96">
        <v>567540</v>
      </c>
      <c r="F31" s="97" t="e">
        <v>#DIV/0!</v>
      </c>
      <c r="G31" s="88"/>
      <c r="H31" s="88"/>
    </row>
    <row r="32" spans="1:8" ht="16.5" customHeight="1">
      <c r="A32" s="88"/>
      <c r="B32" s="99" t="s">
        <v>66</v>
      </c>
      <c r="C32" s="103">
        <v>-99764</v>
      </c>
      <c r="D32" s="103"/>
      <c r="E32" s="101">
        <v>-99764</v>
      </c>
      <c r="F32" s="102" t="e">
        <v>#DIV/0!</v>
      </c>
      <c r="G32" s="88"/>
      <c r="H32" s="88"/>
    </row>
    <row r="33" spans="1:8" ht="12.75" customHeight="1" hidden="1">
      <c r="A33" s="88"/>
      <c r="B33" s="105" t="s">
        <v>30</v>
      </c>
      <c r="C33" s="107">
        <v>0</v>
      </c>
      <c r="D33" s="108">
        <v>0</v>
      </c>
      <c r="E33" s="108">
        <v>0</v>
      </c>
      <c r="F33" s="102">
        <v>0</v>
      </c>
      <c r="G33" s="88"/>
      <c r="H33" s="88"/>
    </row>
    <row r="34" spans="1:8" ht="16.5" customHeight="1">
      <c r="A34" s="88"/>
      <c r="B34" s="93" t="s">
        <v>67</v>
      </c>
      <c r="C34" s="94">
        <v>467776</v>
      </c>
      <c r="D34" s="95">
        <v>0</v>
      </c>
      <c r="E34" s="95">
        <v>467776</v>
      </c>
      <c r="F34" s="97" t="e">
        <v>#DIV/0!</v>
      </c>
      <c r="G34" s="88"/>
      <c r="H34" s="88"/>
    </row>
    <row r="35" spans="1:8" ht="18" customHeight="1">
      <c r="A35" s="88"/>
      <c r="B35" s="109" t="s">
        <v>98</v>
      </c>
      <c r="C35" s="110">
        <v>317561</v>
      </c>
      <c r="D35" s="110"/>
      <c r="E35" s="111">
        <v>317561</v>
      </c>
      <c r="F35" s="112" t="e">
        <v>#DIV/0!</v>
      </c>
      <c r="G35" s="88"/>
      <c r="H35" s="88"/>
    </row>
    <row r="36" spans="1:8" ht="18" customHeight="1">
      <c r="A36" s="88"/>
      <c r="B36" s="105" t="s">
        <v>99</v>
      </c>
      <c r="C36" s="103">
        <v>150215</v>
      </c>
      <c r="D36" s="103"/>
      <c r="E36" s="101">
        <v>150215</v>
      </c>
      <c r="F36" s="102" t="e">
        <v>#DIV/0!</v>
      </c>
      <c r="G36" s="88"/>
      <c r="H36" s="88"/>
    </row>
    <row r="37" spans="1:8" s="114" customFormat="1" ht="3.75" customHeight="1">
      <c r="A37" s="113"/>
      <c r="B37" s="105"/>
      <c r="C37" s="107"/>
      <c r="D37" s="108"/>
      <c r="E37" s="108"/>
      <c r="F37" s="102"/>
      <c r="G37" s="113"/>
      <c r="H37" s="113"/>
    </row>
    <row r="38" spans="1:10" s="114" customFormat="1" ht="18" customHeight="1">
      <c r="A38" s="113"/>
      <c r="B38" s="115" t="s">
        <v>70</v>
      </c>
      <c r="C38" s="116">
        <v>6.468589613781327</v>
      </c>
      <c r="D38" s="117">
        <v>0</v>
      </c>
      <c r="E38" s="117">
        <v>6.468589613781327</v>
      </c>
      <c r="F38" s="118" t="e">
        <v>#DIV/0!</v>
      </c>
      <c r="G38" s="113"/>
      <c r="H38" s="113"/>
      <c r="J38" s="119"/>
    </row>
    <row r="39" spans="1:8" s="114" customFormat="1" ht="10.5" customHeight="1">
      <c r="A39" s="113"/>
      <c r="B39" s="120"/>
      <c r="C39" s="107"/>
      <c r="D39" s="108"/>
      <c r="E39" s="108"/>
      <c r="F39" s="102"/>
      <c r="G39" s="113"/>
      <c r="H39" s="113"/>
    </row>
    <row r="40" spans="1:8" s="114" customFormat="1" ht="18" customHeight="1">
      <c r="A40" s="113"/>
      <c r="B40" s="121" t="s">
        <v>180</v>
      </c>
      <c r="C40" s="121"/>
      <c r="D40" s="121"/>
      <c r="E40" s="121"/>
      <c r="F40" s="121"/>
      <c r="G40" s="113"/>
      <c r="H40" s="113"/>
    </row>
    <row r="41" spans="2:6" s="114" customFormat="1" ht="18" customHeight="1">
      <c r="B41" s="120"/>
      <c r="C41" s="122"/>
      <c r="D41" s="123">
        <v>0</v>
      </c>
      <c r="E41" s="108"/>
      <c r="F41" s="124" t="e">
        <v>#DIV/0!</v>
      </c>
    </row>
    <row r="42" spans="2:6" s="114" customFormat="1" ht="18" customHeight="1">
      <c r="B42" s="120"/>
      <c r="C42" s="107"/>
      <c r="D42" s="108"/>
      <c r="E42" s="108"/>
      <c r="F42" s="102"/>
    </row>
    <row r="43" spans="2:10" s="114" customFormat="1" ht="18" customHeight="1">
      <c r="B43" s="120"/>
      <c r="C43" s="107"/>
      <c r="D43" s="108">
        <v>0</v>
      </c>
      <c r="E43" s="108"/>
      <c r="F43" s="125">
        <v>6.468589613781327E-06</v>
      </c>
      <c r="J43" s="125"/>
    </row>
    <row r="44" spans="2:6" s="114" customFormat="1" ht="18" customHeight="1">
      <c r="B44" s="120"/>
      <c r="C44" s="107"/>
      <c r="D44" s="108"/>
      <c r="E44" s="108"/>
      <c r="F44" s="102"/>
    </row>
    <row r="45" spans="2:6" s="114" customFormat="1" ht="18" customHeight="1">
      <c r="B45" s="120"/>
      <c r="C45" s="107"/>
      <c r="D45" s="108"/>
      <c r="E45" s="108"/>
      <c r="F45" s="102"/>
    </row>
    <row r="46" spans="3:6" ht="6" customHeight="1">
      <c r="C46" s="80"/>
      <c r="D46" s="80"/>
      <c r="E46" s="80"/>
      <c r="F46" s="126"/>
    </row>
    <row r="47" spans="2:6" ht="18" customHeight="1" hidden="1">
      <c r="B47" s="127" t="s">
        <v>31</v>
      </c>
      <c r="C47" s="128" t="e">
        <v>#REF!</v>
      </c>
      <c r="D47" s="129" t="e">
        <v>#REF!</v>
      </c>
      <c r="E47" s="129" t="e">
        <v>#REF!</v>
      </c>
      <c r="F47" s="130" t="e">
        <v>#REF!</v>
      </c>
    </row>
    <row r="48" ht="6" customHeight="1"/>
    <row r="49" spans="3:6" ht="11.25">
      <c r="C49" s="104"/>
      <c r="D49" s="104">
        <v>0</v>
      </c>
      <c r="E49" s="104">
        <v>-1656661</v>
      </c>
      <c r="F49" s="80" t="e">
        <v>#DIV/0!</v>
      </c>
    </row>
    <row r="50" spans="3:9" ht="11.25">
      <c r="C50" s="80"/>
      <c r="D50" s="131"/>
      <c r="E50" s="80"/>
      <c r="I50" s="132"/>
    </row>
    <row r="51" spans="3:5" ht="11.25">
      <c r="C51" s="104"/>
      <c r="D51" s="133"/>
      <c r="E51" s="80"/>
    </row>
    <row r="52" spans="3:5" ht="11.25">
      <c r="C52" s="134"/>
      <c r="D52" s="133"/>
      <c r="E52" s="80"/>
    </row>
    <row r="53" spans="3:5" ht="11.25">
      <c r="C53" s="80"/>
      <c r="D53" s="133"/>
      <c r="E53" s="80"/>
    </row>
    <row r="54" spans="3:5" ht="11.25">
      <c r="C54" s="80"/>
      <c r="D54" s="133"/>
      <c r="E54" s="80"/>
    </row>
    <row r="55" spans="3:5" ht="11.25">
      <c r="C55" s="80"/>
      <c r="D55" s="80"/>
      <c r="E55" s="80"/>
    </row>
    <row r="56" spans="3:5" ht="11.25">
      <c r="C56" s="80"/>
      <c r="D56" s="80"/>
      <c r="E56" s="80"/>
    </row>
    <row r="57" spans="3:5" ht="11.25">
      <c r="C57" s="80"/>
      <c r="D57" s="80"/>
      <c r="E57" s="80"/>
    </row>
    <row r="58" spans="3:5" ht="11.25">
      <c r="C58" s="80"/>
      <c r="D58" s="80"/>
      <c r="E58" s="80"/>
    </row>
    <row r="59" spans="3:5" ht="11.25">
      <c r="C59" s="80"/>
      <c r="D59" s="80"/>
      <c r="E59" s="80"/>
    </row>
    <row r="60" spans="3:5" ht="11.25">
      <c r="C60" s="80"/>
      <c r="D60" s="80"/>
      <c r="E60" s="80"/>
    </row>
    <row r="61" spans="3:5" ht="11.25">
      <c r="C61" s="80"/>
      <c r="D61" s="80"/>
      <c r="E61" s="80"/>
    </row>
    <row r="62" spans="3:5" ht="11.25">
      <c r="C62" s="80"/>
      <c r="D62" s="80"/>
      <c r="E62" s="80"/>
    </row>
    <row r="63" spans="3:5" ht="11.25">
      <c r="C63" s="80"/>
      <c r="D63" s="80"/>
      <c r="E63" s="80"/>
    </row>
    <row r="64" spans="3:5" ht="11.25">
      <c r="C64" s="80"/>
      <c r="D64" s="80"/>
      <c r="E64" s="80"/>
    </row>
    <row r="65" spans="3:5" ht="11.25">
      <c r="C65" s="80"/>
      <c r="D65" s="80"/>
      <c r="E65" s="80"/>
    </row>
    <row r="66" spans="3:5" ht="11.25">
      <c r="C66" s="80"/>
      <c r="D66" s="80"/>
      <c r="E66" s="80"/>
    </row>
    <row r="67" spans="3:5" ht="11.25">
      <c r="C67" s="80"/>
      <c r="D67" s="80"/>
      <c r="E67" s="80"/>
    </row>
    <row r="68" spans="3:5" ht="11.25">
      <c r="C68" s="80"/>
      <c r="D68" s="80"/>
      <c r="E68" s="80"/>
    </row>
    <row r="69" spans="3:5" ht="11.25">
      <c r="C69" s="80"/>
      <c r="D69" s="80"/>
      <c r="E69" s="80"/>
    </row>
    <row r="70" spans="3:5" ht="11.25">
      <c r="C70" s="80"/>
      <c r="D70" s="80"/>
      <c r="E70" s="80"/>
    </row>
    <row r="71" spans="3:5" ht="11.25">
      <c r="C71" s="80"/>
      <c r="D71" s="80"/>
      <c r="E71" s="80"/>
    </row>
    <row r="72" spans="3:5" ht="11.25">
      <c r="C72" s="80"/>
      <c r="D72" s="80"/>
      <c r="E72" s="80"/>
    </row>
    <row r="73" spans="3:5" ht="11.25">
      <c r="C73" s="80"/>
      <c r="D73" s="80"/>
      <c r="E73" s="80"/>
    </row>
    <row r="74" spans="3:5" ht="11.25">
      <c r="C74" s="80"/>
      <c r="D74" s="80"/>
      <c r="E74" s="80"/>
    </row>
    <row r="75" spans="3:5" ht="11.25">
      <c r="C75" s="80"/>
      <c r="D75" s="80"/>
      <c r="E75" s="80"/>
    </row>
    <row r="76" spans="3:5" ht="11.25">
      <c r="C76" s="80"/>
      <c r="D76" s="80"/>
      <c r="E76" s="80"/>
    </row>
    <row r="77" spans="3:5" ht="11.25">
      <c r="C77" s="80"/>
      <c r="D77" s="80"/>
      <c r="E77" s="80"/>
    </row>
  </sheetData>
  <sheetProtection/>
  <mergeCells count="1">
    <mergeCell ref="B40:F40"/>
  </mergeCells>
  <printOptions horizontalCentered="1" verticalCentered="1"/>
  <pageMargins left="0.31496062992125984" right="0.3937007874015748" top="0.3937007874015748" bottom="0.31496062992125984" header="0.31496062992125984" footer="0.2755905511811024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3:E37"/>
  <sheetViews>
    <sheetView showGridLines="0" zoomScalePageLayoutView="0" workbookViewId="0" topLeftCell="A1">
      <selection activeCell="B3" sqref="B3:D3"/>
    </sheetView>
  </sheetViews>
  <sheetFormatPr defaultColWidth="9.140625" defaultRowHeight="15"/>
  <cols>
    <col min="1" max="1" width="9.140625" style="3" customWidth="1"/>
    <col min="2" max="2" width="54.28125" style="3" bestFit="1" customWidth="1"/>
    <col min="3" max="3" width="2.28125" style="3" customWidth="1"/>
    <col min="4" max="4" width="11.28125" style="3" customWidth="1"/>
    <col min="5" max="16384" width="9.140625" style="3" customWidth="1"/>
  </cols>
  <sheetData>
    <row r="3" spans="2:4" ht="11.25">
      <c r="B3" s="72" t="s">
        <v>110</v>
      </c>
      <c r="C3" s="72"/>
      <c r="D3" s="72"/>
    </row>
    <row r="4" spans="2:4" ht="11.25">
      <c r="B4" s="72" t="s">
        <v>175</v>
      </c>
      <c r="C4" s="72"/>
      <c r="D4" s="72"/>
    </row>
    <row r="5" spans="2:4" ht="4.5" customHeight="1">
      <c r="B5" s="73"/>
      <c r="C5" s="73"/>
      <c r="D5" s="73"/>
    </row>
    <row r="6" ht="11.25" customHeight="1">
      <c r="D6" s="33"/>
    </row>
    <row r="7" ht="11.25">
      <c r="D7" s="36" t="s">
        <v>11</v>
      </c>
    </row>
    <row r="8" spans="2:4" ht="12.75">
      <c r="B8" s="137" t="s">
        <v>90</v>
      </c>
      <c r="D8" s="35"/>
    </row>
    <row r="9" spans="2:5" ht="12.75">
      <c r="B9" s="138" t="s">
        <v>184</v>
      </c>
      <c r="D9" s="43">
        <v>1391824</v>
      </c>
      <c r="E9" s="9"/>
    </row>
    <row r="10" spans="2:4" ht="12.75">
      <c r="B10" s="138" t="s">
        <v>100</v>
      </c>
      <c r="D10" s="43">
        <v>1105906</v>
      </c>
    </row>
    <row r="11" spans="2:4" ht="12.75">
      <c r="B11" s="139" t="s">
        <v>71</v>
      </c>
      <c r="D11" s="44">
        <v>-361689</v>
      </c>
    </row>
    <row r="12" spans="2:4" ht="11.25">
      <c r="B12" s="10" t="s">
        <v>111</v>
      </c>
      <c r="C12" s="37"/>
      <c r="D12" s="45">
        <v>2136041</v>
      </c>
    </row>
    <row r="13" ht="8.25" customHeight="1">
      <c r="D13" s="44"/>
    </row>
    <row r="14" spans="2:4" ht="11.25">
      <c r="B14" s="9" t="s">
        <v>101</v>
      </c>
      <c r="D14" s="44"/>
    </row>
    <row r="15" spans="2:4" ht="12.75">
      <c r="B15" s="138" t="s">
        <v>185</v>
      </c>
      <c r="D15" s="43">
        <v>-756006</v>
      </c>
    </row>
    <row r="16" spans="2:4" ht="12.75">
      <c r="B16" s="138" t="s">
        <v>100</v>
      </c>
      <c r="D16" s="43">
        <v>-872840</v>
      </c>
    </row>
    <row r="17" spans="2:4" ht="12.75">
      <c r="B17" s="139" t="s">
        <v>71</v>
      </c>
      <c r="D17" s="44">
        <v>368760</v>
      </c>
    </row>
    <row r="18" spans="2:4" ht="11.25">
      <c r="B18" s="10" t="s">
        <v>112</v>
      </c>
      <c r="C18" s="37"/>
      <c r="D18" s="45">
        <v>-1260086</v>
      </c>
    </row>
    <row r="19" ht="5.25" customHeight="1">
      <c r="D19" s="44"/>
    </row>
    <row r="20" spans="2:4" ht="11.25">
      <c r="B20" s="9" t="s">
        <v>186</v>
      </c>
      <c r="D20" s="44"/>
    </row>
    <row r="21" spans="2:4" ht="11.25">
      <c r="B21" s="64" t="s">
        <v>103</v>
      </c>
      <c r="D21" s="44">
        <v>-43503</v>
      </c>
    </row>
    <row r="22" spans="2:4" ht="11.25">
      <c r="B22" s="64" t="s">
        <v>102</v>
      </c>
      <c r="D22" s="44">
        <v>-107407</v>
      </c>
    </row>
    <row r="23" spans="2:4" ht="12.75" hidden="1">
      <c r="B23" s="139" t="s">
        <v>71</v>
      </c>
      <c r="D23" s="44">
        <v>0</v>
      </c>
    </row>
    <row r="24" spans="2:4" ht="11.25">
      <c r="B24" s="6" t="s">
        <v>187</v>
      </c>
      <c r="D24" s="46">
        <v>-150910</v>
      </c>
    </row>
    <row r="25" ht="5.25" customHeight="1">
      <c r="D25" s="44"/>
    </row>
    <row r="26" spans="2:4" ht="11.25">
      <c r="B26" s="9" t="s">
        <v>104</v>
      </c>
      <c r="D26" s="44"/>
    </row>
    <row r="27" spans="2:4" ht="11.25">
      <c r="B27" s="64" t="s">
        <v>72</v>
      </c>
      <c r="D27" s="44">
        <v>-24928</v>
      </c>
    </row>
    <row r="28" spans="2:4" ht="11.25">
      <c r="B28" s="64" t="s">
        <v>73</v>
      </c>
      <c r="D28" s="44">
        <v>-44641</v>
      </c>
    </row>
    <row r="29" spans="2:4" ht="12.75">
      <c r="B29" s="139" t="s">
        <v>71</v>
      </c>
      <c r="D29" s="44">
        <v>-27929</v>
      </c>
    </row>
    <row r="30" spans="2:4" ht="11.25">
      <c r="B30" s="6" t="s">
        <v>74</v>
      </c>
      <c r="D30" s="46">
        <v>-69569</v>
      </c>
    </row>
    <row r="31" spans="2:4" ht="11.25">
      <c r="B31" s="5"/>
      <c r="D31" s="44"/>
    </row>
    <row r="32" spans="2:4" ht="11.25">
      <c r="B32" s="10" t="s">
        <v>110</v>
      </c>
      <c r="C32" s="37"/>
      <c r="D32" s="47"/>
    </row>
    <row r="33" spans="2:4" ht="11.25">
      <c r="B33" s="8" t="s">
        <v>188</v>
      </c>
      <c r="C33" s="9"/>
      <c r="D33" s="43">
        <v>484908</v>
      </c>
    </row>
    <row r="34" spans="2:4" ht="11.25">
      <c r="B34" s="8" t="s">
        <v>105</v>
      </c>
      <c r="C34" s="9"/>
      <c r="D34" s="43">
        <v>163497</v>
      </c>
    </row>
    <row r="35" spans="2:4" ht="12.75">
      <c r="B35" s="139" t="s">
        <v>71</v>
      </c>
      <c r="D35" s="44">
        <v>-20858</v>
      </c>
    </row>
    <row r="36" spans="2:4" ht="5.25" customHeight="1">
      <c r="B36" s="139"/>
      <c r="D36" s="44"/>
    </row>
    <row r="37" spans="2:4" ht="11.25">
      <c r="B37" s="10" t="s">
        <v>106</v>
      </c>
      <c r="C37" s="37"/>
      <c r="D37" s="48">
        <v>627547</v>
      </c>
    </row>
  </sheetData>
  <sheetProtection/>
  <mergeCells count="3"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3:F2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9.140625" style="3" customWidth="1"/>
    <col min="2" max="2" width="46.57421875" style="3" bestFit="1" customWidth="1"/>
    <col min="3" max="3" width="1.57421875" style="3" customWidth="1"/>
    <col min="4" max="4" width="10.7109375" style="3" bestFit="1" customWidth="1"/>
    <col min="5" max="5" width="14.421875" style="3" customWidth="1"/>
    <col min="6" max="6" width="13.421875" style="3" customWidth="1"/>
    <col min="7" max="16384" width="9.140625" style="3" customWidth="1"/>
  </cols>
  <sheetData>
    <row r="3" spans="2:6" ht="25.5" customHeight="1">
      <c r="B3" s="10"/>
      <c r="C3" s="10"/>
      <c r="D3" s="74" t="s">
        <v>108</v>
      </c>
      <c r="E3" s="74"/>
      <c r="F3" s="74"/>
    </row>
    <row r="4" spans="2:6" ht="33.75">
      <c r="B4" s="70" t="s">
        <v>113</v>
      </c>
      <c r="C4" s="10"/>
      <c r="D4" s="25" t="s">
        <v>0</v>
      </c>
      <c r="E4" s="14" t="s">
        <v>114</v>
      </c>
      <c r="F4" s="14" t="s">
        <v>10</v>
      </c>
    </row>
    <row r="5" spans="2:6" ht="11.25">
      <c r="B5" s="10"/>
      <c r="C5" s="10"/>
      <c r="D5" s="75" t="s">
        <v>175</v>
      </c>
      <c r="E5" s="75"/>
      <c r="F5" s="75"/>
    </row>
    <row r="7" ht="11.25">
      <c r="B7" s="5" t="s">
        <v>188</v>
      </c>
    </row>
    <row r="8" spans="2:6" ht="11.25">
      <c r="B8" s="3" t="s">
        <v>19</v>
      </c>
      <c r="D8" s="49">
        <v>484909</v>
      </c>
      <c r="E8" s="49">
        <v>-141714</v>
      </c>
      <c r="F8" s="49">
        <v>343195</v>
      </c>
    </row>
    <row r="9" spans="2:6" ht="11.25">
      <c r="B9" s="6" t="s">
        <v>187</v>
      </c>
      <c r="C9" s="8"/>
      <c r="D9" s="52">
        <v>484909</v>
      </c>
      <c r="E9" s="52">
        <v>-141714</v>
      </c>
      <c r="F9" s="52">
        <v>343195</v>
      </c>
    </row>
    <row r="10" spans="4:6" ht="11.25">
      <c r="D10" s="50"/>
      <c r="E10" s="50"/>
      <c r="F10" s="50"/>
    </row>
    <row r="11" spans="2:6" ht="11.25">
      <c r="B11" s="5" t="s">
        <v>105</v>
      </c>
      <c r="D11" s="50"/>
      <c r="E11" s="50"/>
      <c r="F11" s="50"/>
    </row>
    <row r="12" spans="2:6" ht="11.25">
      <c r="B12" s="3" t="s">
        <v>17</v>
      </c>
      <c r="D12" s="49">
        <v>163497</v>
      </c>
      <c r="E12" s="49">
        <v>-29632</v>
      </c>
      <c r="F12" s="49">
        <v>133865</v>
      </c>
    </row>
    <row r="13" spans="2:6" ht="11.25">
      <c r="B13" s="6" t="s">
        <v>74</v>
      </c>
      <c r="C13" s="8"/>
      <c r="D13" s="53">
        <v>163497</v>
      </c>
      <c r="E13" s="53">
        <v>-29632</v>
      </c>
      <c r="F13" s="53">
        <v>133865</v>
      </c>
    </row>
    <row r="14" spans="2:6" ht="12.75">
      <c r="B14" s="63" t="s">
        <v>71</v>
      </c>
      <c r="D14" s="49">
        <v>-20859</v>
      </c>
      <c r="E14" s="49">
        <v>1002</v>
      </c>
      <c r="F14" s="49">
        <v>-19857</v>
      </c>
    </row>
    <row r="15" spans="2:6" ht="5.25" customHeight="1">
      <c r="B15" s="63"/>
      <c r="D15" s="49"/>
      <c r="E15" s="49"/>
      <c r="F15" s="49"/>
    </row>
    <row r="16" spans="2:6" ht="11.25">
      <c r="B16" s="10" t="s">
        <v>107</v>
      </c>
      <c r="C16" s="10"/>
      <c r="D16" s="51">
        <v>627547</v>
      </c>
      <c r="E16" s="51">
        <v>-170344</v>
      </c>
      <c r="F16" s="51">
        <v>457203</v>
      </c>
    </row>
    <row r="20" spans="4:6" ht="11.25">
      <c r="D20" s="50"/>
      <c r="E20" s="50"/>
      <c r="F20" s="50"/>
    </row>
  </sheetData>
  <sheetProtection/>
  <mergeCells count="2">
    <mergeCell ref="D3:F3"/>
    <mergeCell ref="D5:F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3:P23"/>
  <sheetViews>
    <sheetView zoomScalePageLayoutView="0" workbookViewId="0" topLeftCell="A1">
      <selection activeCell="B3" sqref="B3:F19"/>
    </sheetView>
  </sheetViews>
  <sheetFormatPr defaultColWidth="9.140625" defaultRowHeight="15"/>
  <cols>
    <col min="1" max="1" width="9.140625" style="3" customWidth="1"/>
    <col min="2" max="2" width="46.57421875" style="3" bestFit="1" customWidth="1"/>
    <col min="3" max="3" width="1.57421875" style="3" customWidth="1"/>
    <col min="4" max="4" width="10.7109375" style="3" bestFit="1" customWidth="1"/>
    <col min="5" max="5" width="14.421875" style="3" customWidth="1"/>
    <col min="6" max="6" width="13.421875" style="3" customWidth="1"/>
    <col min="7" max="9" width="9.140625" style="3" customWidth="1"/>
    <col min="10" max="10" width="14.28125" style="3" customWidth="1"/>
    <col min="11" max="12" width="14.00390625" style="3" customWidth="1"/>
    <col min="13" max="13" width="2.140625" style="3" customWidth="1"/>
    <col min="14" max="14" width="13.8515625" style="3" customWidth="1"/>
    <col min="15" max="15" width="13.57421875" style="3" customWidth="1"/>
    <col min="16" max="16" width="13.28125" style="3" customWidth="1"/>
    <col min="17" max="16384" width="9.140625" style="3" customWidth="1"/>
  </cols>
  <sheetData>
    <row r="3" spans="2:6" ht="25.5" customHeight="1">
      <c r="B3" s="10"/>
      <c r="C3" s="10"/>
      <c r="D3" s="76" t="s">
        <v>18</v>
      </c>
      <c r="E3" s="76"/>
      <c r="F3" s="76"/>
    </row>
    <row r="4" spans="2:10" ht="33.75">
      <c r="B4" s="13" t="s">
        <v>21</v>
      </c>
      <c r="C4" s="10"/>
      <c r="D4" s="25" t="s">
        <v>0</v>
      </c>
      <c r="E4" s="14" t="s">
        <v>5</v>
      </c>
      <c r="F4" s="14" t="s">
        <v>10</v>
      </c>
      <c r="J4" s="5" t="s">
        <v>3</v>
      </c>
    </row>
    <row r="5" spans="2:14" ht="11.25">
      <c r="B5" s="10"/>
      <c r="C5" s="10"/>
      <c r="D5" s="75" t="s">
        <v>6</v>
      </c>
      <c r="E5" s="75"/>
      <c r="F5" s="75"/>
      <c r="J5" s="5" t="s">
        <v>25</v>
      </c>
      <c r="N5" s="5" t="s">
        <v>26</v>
      </c>
    </row>
    <row r="6" spans="10:16" ht="11.25">
      <c r="J6" s="9" t="s">
        <v>22</v>
      </c>
      <c r="K6" s="9" t="s">
        <v>24</v>
      </c>
      <c r="L6" s="34" t="s">
        <v>23</v>
      </c>
      <c r="N6" s="9" t="s">
        <v>22</v>
      </c>
      <c r="O6" s="9" t="s">
        <v>24</v>
      </c>
      <c r="P6" s="34" t="s">
        <v>23</v>
      </c>
    </row>
    <row r="7" ht="11.25">
      <c r="B7" s="5" t="s">
        <v>3</v>
      </c>
    </row>
    <row r="8" spans="2:16" ht="11.25">
      <c r="B8" s="3" t="s">
        <v>19</v>
      </c>
      <c r="D8" s="49">
        <f>+L8</f>
        <v>283034</v>
      </c>
      <c r="E8" s="49">
        <f>-P8</f>
        <v>-72224</v>
      </c>
      <c r="F8" s="49">
        <f>+D8+E8</f>
        <v>210810</v>
      </c>
      <c r="J8" s="49">
        <v>347292</v>
      </c>
      <c r="K8" s="49">
        <v>64258</v>
      </c>
      <c r="L8" s="59">
        <f>+J8-+K8</f>
        <v>283034</v>
      </c>
      <c r="N8" s="49">
        <f>84593+2185</f>
        <v>86778</v>
      </c>
      <c r="O8" s="49">
        <f>14221+333</f>
        <v>14554</v>
      </c>
      <c r="P8" s="59">
        <f>+N8-+O8</f>
        <v>72224</v>
      </c>
    </row>
    <row r="9" spans="2:16" ht="11.25">
      <c r="B9" s="3" t="s">
        <v>12</v>
      </c>
      <c r="D9" s="49">
        <f>+L9</f>
        <v>104107</v>
      </c>
      <c r="E9" s="49">
        <f>-P9</f>
        <v>-7221</v>
      </c>
      <c r="F9" s="49">
        <f>+D9+E9</f>
        <v>96886</v>
      </c>
      <c r="J9" s="49">
        <v>125454</v>
      </c>
      <c r="K9" s="49">
        <v>21347</v>
      </c>
      <c r="L9" s="59">
        <f>+J9-+K9</f>
        <v>104107</v>
      </c>
      <c r="N9" s="49">
        <v>8665</v>
      </c>
      <c r="O9" s="49">
        <v>1444</v>
      </c>
      <c r="P9" s="59">
        <f>+N9-+O9</f>
        <v>7221</v>
      </c>
    </row>
    <row r="10" spans="2:16" ht="11.25">
      <c r="B10" s="3" t="s">
        <v>13</v>
      </c>
      <c r="D10" s="49">
        <f>+L10</f>
        <v>47369</v>
      </c>
      <c r="E10" s="49">
        <f>-P10</f>
        <v>-21335</v>
      </c>
      <c r="F10" s="49">
        <f>+D10+E10</f>
        <v>26034</v>
      </c>
      <c r="J10" s="49">
        <v>62456</v>
      </c>
      <c r="K10" s="49">
        <v>15087</v>
      </c>
      <c r="L10" s="59">
        <f>+J10-+K10</f>
        <v>47369</v>
      </c>
      <c r="N10" s="49">
        <v>25518</v>
      </c>
      <c r="O10" s="49">
        <v>4183</v>
      </c>
      <c r="P10" s="59">
        <f>+N10-+O10</f>
        <v>21335</v>
      </c>
    </row>
    <row r="11" spans="2:16" ht="11.25">
      <c r="B11" s="3" t="s">
        <v>16</v>
      </c>
      <c r="D11" s="49">
        <f>+L11</f>
        <v>53587</v>
      </c>
      <c r="E11" s="49">
        <f>-P11</f>
        <v>-18809</v>
      </c>
      <c r="F11" s="49">
        <f>+D11+E11</f>
        <v>34778</v>
      </c>
      <c r="J11" s="49">
        <f>36129+26766</f>
        <v>62895</v>
      </c>
      <c r="K11" s="49">
        <v>9308</v>
      </c>
      <c r="L11" s="59">
        <f>+J11-+K11</f>
        <v>53587</v>
      </c>
      <c r="N11" s="49">
        <f>7425+6676+6578</f>
        <v>20679</v>
      </c>
      <c r="O11" s="49">
        <v>1870</v>
      </c>
      <c r="P11" s="59">
        <f>+N11-+O11</f>
        <v>18809</v>
      </c>
    </row>
    <row r="12" spans="2:16" ht="11.25">
      <c r="B12" s="3" t="s">
        <v>2</v>
      </c>
      <c r="D12" s="49">
        <f>+L12+115</f>
        <v>-292</v>
      </c>
      <c r="E12" s="49">
        <f>-P12</f>
        <v>2083</v>
      </c>
      <c r="F12" s="49">
        <f>+D12+E12</f>
        <v>1791</v>
      </c>
      <c r="J12" s="49">
        <v>-429</v>
      </c>
      <c r="K12" s="49">
        <v>-22</v>
      </c>
      <c r="L12" s="59">
        <f>+J12-+K12</f>
        <v>-407</v>
      </c>
      <c r="N12" s="49">
        <f>-(277+2185)</f>
        <v>-2462</v>
      </c>
      <c r="O12" s="49">
        <f>-(46+333)</f>
        <v>-379</v>
      </c>
      <c r="P12" s="59">
        <f>+N12-+O12</f>
        <v>-2083</v>
      </c>
    </row>
    <row r="13" spans="2:6" ht="11.25">
      <c r="B13" s="6" t="s">
        <v>8</v>
      </c>
      <c r="C13" s="8"/>
      <c r="D13" s="52">
        <f>SUM(D8:D12)</f>
        <v>487805</v>
      </c>
      <c r="E13" s="52">
        <f>SUM(E8:E12)</f>
        <v>-117506</v>
      </c>
      <c r="F13" s="52">
        <f>SUM(F8:F12)</f>
        <v>370299</v>
      </c>
    </row>
    <row r="14" spans="4:16" ht="11.25">
      <c r="D14" s="50"/>
      <c r="E14" s="50"/>
      <c r="F14" s="50"/>
      <c r="L14" s="50">
        <f>SUM(L8:L13)</f>
        <v>487690</v>
      </c>
      <c r="P14" s="50">
        <f>SUM(P8:P13)</f>
        <v>117506</v>
      </c>
    </row>
    <row r="15" spans="2:16" ht="11.25">
      <c r="B15" s="5" t="s">
        <v>4</v>
      </c>
      <c r="D15" s="50"/>
      <c r="E15" s="50"/>
      <c r="F15" s="50"/>
      <c r="L15" s="50">
        <v>487690</v>
      </c>
      <c r="P15" s="50">
        <f>132600+6578-21672</f>
        <v>117506</v>
      </c>
    </row>
    <row r="16" spans="2:16" ht="11.25">
      <c r="B16" s="3" t="s">
        <v>17</v>
      </c>
      <c r="D16" s="49">
        <v>163497</v>
      </c>
      <c r="E16" s="49">
        <f>-25460-4172</f>
        <v>-29632</v>
      </c>
      <c r="F16" s="49">
        <f>+D16+E16</f>
        <v>133865</v>
      </c>
      <c r="L16" s="50">
        <f>+L14-L15</f>
        <v>0</v>
      </c>
      <c r="P16" s="50">
        <f>+P14-P15</f>
        <v>0</v>
      </c>
    </row>
    <row r="17" spans="2:16" ht="11.25">
      <c r="B17" s="6" t="s">
        <v>9</v>
      </c>
      <c r="C17" s="8"/>
      <c r="D17" s="53">
        <f>SUM(D16:D16)</f>
        <v>163497</v>
      </c>
      <c r="E17" s="53">
        <f>SUM(E16:E16)</f>
        <v>-29632</v>
      </c>
      <c r="F17" s="53">
        <f>SUM(F16:F16)</f>
        <v>133865</v>
      </c>
      <c r="P17" s="50"/>
    </row>
    <row r="18" spans="2:16" ht="11.25">
      <c r="B18" s="3" t="s">
        <v>2</v>
      </c>
      <c r="D18" s="49">
        <f>-17093-132-3635+1</f>
        <v>-20859</v>
      </c>
      <c r="E18" s="49">
        <f>1787-735-49-1</f>
        <v>1002</v>
      </c>
      <c r="F18" s="49">
        <f>+D18+E18</f>
        <v>-19857</v>
      </c>
      <c r="P18" s="50">
        <f>2185+277-333-46</f>
        <v>2083</v>
      </c>
    </row>
    <row r="19" spans="2:16" ht="11.25">
      <c r="B19" s="10" t="s">
        <v>20</v>
      </c>
      <c r="C19" s="10"/>
      <c r="D19" s="51">
        <f>+D13+D17+D18</f>
        <v>630443</v>
      </c>
      <c r="E19" s="51">
        <f>+E13+E17+E18</f>
        <v>-146136</v>
      </c>
      <c r="F19" s="51">
        <f>+F13+F17+F18</f>
        <v>484307</v>
      </c>
      <c r="P19" s="50">
        <f>+P16-P18</f>
        <v>-2083</v>
      </c>
    </row>
    <row r="21" spans="4:6" ht="11.25">
      <c r="D21" s="3">
        <v>630443</v>
      </c>
      <c r="E21" s="3">
        <f>-135386-10750</f>
        <v>-146136</v>
      </c>
      <c r="F21" s="3">
        <f>+D21+E21</f>
        <v>484307</v>
      </c>
    </row>
    <row r="22" ht="11.25">
      <c r="L22" s="50"/>
    </row>
    <row r="23" spans="4:6" ht="11.25">
      <c r="D23" s="50">
        <f>+D19-D21</f>
        <v>0</v>
      </c>
      <c r="E23" s="50">
        <f>+E19-E21</f>
        <v>0</v>
      </c>
      <c r="F23" s="50">
        <f>+F19-F21</f>
        <v>0</v>
      </c>
    </row>
  </sheetData>
  <sheetProtection/>
  <mergeCells count="2">
    <mergeCell ref="D3:F3"/>
    <mergeCell ref="D5:F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2:E57"/>
  <sheetViews>
    <sheetView showGridLines="0" zoomScalePageLayoutView="0" workbookViewId="0" topLeftCell="A1">
      <selection activeCell="B2" sqref="B2:D2"/>
    </sheetView>
  </sheetViews>
  <sheetFormatPr defaultColWidth="9.140625" defaultRowHeight="15"/>
  <cols>
    <col min="1" max="1" width="9.140625" style="3" customWidth="1"/>
    <col min="2" max="2" width="66.00390625" style="3" bestFit="1" customWidth="1"/>
    <col min="3" max="3" width="2.28125" style="3" customWidth="1"/>
    <col min="4" max="4" width="11.28125" style="3" customWidth="1"/>
    <col min="5" max="16384" width="9.140625" style="3" customWidth="1"/>
  </cols>
  <sheetData>
    <row r="2" spans="2:4" ht="11.25">
      <c r="B2" s="72" t="s">
        <v>115</v>
      </c>
      <c r="C2" s="72"/>
      <c r="D2" s="72"/>
    </row>
    <row r="3" spans="2:4" ht="11.25">
      <c r="B3" s="72" t="s">
        <v>108</v>
      </c>
      <c r="C3" s="72"/>
      <c r="D3" s="72"/>
    </row>
    <row r="4" spans="2:4" ht="11.25">
      <c r="B4" s="72" t="s">
        <v>175</v>
      </c>
      <c r="C4" s="72"/>
      <c r="D4" s="72"/>
    </row>
    <row r="5" ht="11.25" customHeight="1">
      <c r="D5" s="33"/>
    </row>
    <row r="6" ht="11.25">
      <c r="D6" s="4">
        <v>2016</v>
      </c>
    </row>
    <row r="7" ht="11.25">
      <c r="D7" s="34"/>
    </row>
    <row r="8" ht="11.25">
      <c r="B8" s="5" t="s">
        <v>116</v>
      </c>
    </row>
    <row r="9" spans="2:4" ht="11.25">
      <c r="B9" s="3" t="s">
        <v>117</v>
      </c>
      <c r="D9" s="44">
        <v>5962</v>
      </c>
    </row>
    <row r="10" spans="2:4" ht="11.25">
      <c r="B10" s="3" t="s">
        <v>118</v>
      </c>
      <c r="D10" s="44">
        <v>11867</v>
      </c>
    </row>
    <row r="11" spans="2:4" ht="11.25">
      <c r="B11" s="3" t="s">
        <v>119</v>
      </c>
      <c r="D11" s="44">
        <v>8990</v>
      </c>
    </row>
    <row r="12" spans="2:4" ht="11.25">
      <c r="B12" s="3" t="s">
        <v>120</v>
      </c>
      <c r="D12" s="44">
        <v>-5743</v>
      </c>
    </row>
    <row r="13" spans="2:5" ht="11.25">
      <c r="B13" s="6" t="s">
        <v>121</v>
      </c>
      <c r="C13" s="7"/>
      <c r="D13" s="54">
        <v>21076</v>
      </c>
      <c r="E13" s="9"/>
    </row>
    <row r="14" spans="2:4" ht="11.25">
      <c r="B14" s="5" t="s">
        <v>122</v>
      </c>
      <c r="D14" s="55"/>
    </row>
    <row r="15" spans="2:4" ht="11.25">
      <c r="B15" s="3" t="s">
        <v>117</v>
      </c>
      <c r="D15" s="44">
        <v>-46762</v>
      </c>
    </row>
    <row r="16" spans="2:4" ht="11.25">
      <c r="B16" s="3" t="s">
        <v>118</v>
      </c>
      <c r="D16" s="44">
        <v>-5407</v>
      </c>
    </row>
    <row r="17" spans="2:4" ht="11.25">
      <c r="B17" s="3" t="s">
        <v>119</v>
      </c>
      <c r="D17" s="44">
        <v>-2754</v>
      </c>
    </row>
    <row r="18" spans="2:4" ht="11.25">
      <c r="B18" s="3" t="s">
        <v>120</v>
      </c>
      <c r="D18" s="44">
        <v>5743</v>
      </c>
    </row>
    <row r="19" spans="2:4" ht="11.25">
      <c r="B19" s="6" t="s">
        <v>123</v>
      </c>
      <c r="C19" s="7"/>
      <c r="D19" s="54">
        <v>-49180</v>
      </c>
    </row>
    <row r="20" spans="2:4" ht="11.25">
      <c r="B20" s="5" t="s">
        <v>124</v>
      </c>
      <c r="D20" s="55"/>
    </row>
    <row r="21" spans="2:4" ht="11.25">
      <c r="B21" s="3" t="s">
        <v>117</v>
      </c>
      <c r="D21" s="44">
        <v>9121</v>
      </c>
    </row>
    <row r="22" spans="2:4" ht="11.25">
      <c r="B22" s="3" t="s">
        <v>118</v>
      </c>
      <c r="D22" s="44">
        <v>-28</v>
      </c>
    </row>
    <row r="23" spans="2:4" ht="11.25">
      <c r="B23" s="3" t="s">
        <v>119</v>
      </c>
      <c r="D23" s="44">
        <v>-91</v>
      </c>
    </row>
    <row r="24" spans="2:4" ht="11.25">
      <c r="B24" s="6" t="s">
        <v>125</v>
      </c>
      <c r="C24" s="7"/>
      <c r="D24" s="54">
        <v>9002</v>
      </c>
    </row>
    <row r="25" spans="2:4" ht="11.25">
      <c r="B25" s="5" t="s">
        <v>126</v>
      </c>
      <c r="D25" s="55"/>
    </row>
    <row r="26" spans="2:4" ht="11.25">
      <c r="B26" s="3" t="s">
        <v>117</v>
      </c>
      <c r="D26" s="44">
        <v>412</v>
      </c>
    </row>
    <row r="27" spans="2:4" ht="11.25">
      <c r="B27" s="3" t="s">
        <v>118</v>
      </c>
      <c r="D27" s="44">
        <v>940</v>
      </c>
    </row>
    <row r="28" spans="2:4" ht="11.25">
      <c r="B28" s="3" t="s">
        <v>119</v>
      </c>
      <c r="D28" s="44">
        <v>12</v>
      </c>
    </row>
    <row r="29" spans="2:4" ht="11.25">
      <c r="B29" s="6" t="s">
        <v>127</v>
      </c>
      <c r="C29" s="32"/>
      <c r="D29" s="56">
        <v>1364</v>
      </c>
    </row>
    <row r="30" spans="2:4" ht="11.25">
      <c r="B30" s="10" t="s">
        <v>128</v>
      </c>
      <c r="C30" s="11"/>
      <c r="D30" s="57">
        <v>-17738</v>
      </c>
    </row>
    <row r="31" ht="5.25" customHeight="1">
      <c r="D31" s="55"/>
    </row>
    <row r="32" ht="11.25">
      <c r="D32" s="55"/>
    </row>
    <row r="33" spans="2:4" ht="11.25">
      <c r="B33" s="5" t="s">
        <v>130</v>
      </c>
      <c r="D33" s="55"/>
    </row>
    <row r="34" spans="2:4" ht="11.25">
      <c r="B34" s="3" t="s">
        <v>117</v>
      </c>
      <c r="D34" s="55">
        <v>121491</v>
      </c>
    </row>
    <row r="35" spans="2:4" ht="11.25">
      <c r="B35" s="3" t="s">
        <v>118</v>
      </c>
      <c r="D35" s="44">
        <v>-1</v>
      </c>
    </row>
    <row r="36" spans="2:4" ht="12" customHeight="1">
      <c r="B36" s="3" t="s">
        <v>119</v>
      </c>
      <c r="D36" s="55">
        <v>107172</v>
      </c>
    </row>
    <row r="37" spans="2:4" ht="12" customHeight="1">
      <c r="B37" s="3" t="s">
        <v>120</v>
      </c>
      <c r="D37" s="55">
        <v>-107172</v>
      </c>
    </row>
    <row r="38" spans="2:4" ht="11.25">
      <c r="B38" s="6" t="s">
        <v>129</v>
      </c>
      <c r="C38" s="7"/>
      <c r="D38" s="54">
        <v>121490</v>
      </c>
    </row>
    <row r="39" spans="2:4" ht="11.25">
      <c r="B39" s="5" t="s">
        <v>63</v>
      </c>
      <c r="D39" s="55"/>
    </row>
    <row r="40" spans="2:4" ht="11.25">
      <c r="B40" s="3" t="s">
        <v>117</v>
      </c>
      <c r="D40" s="55">
        <v>6584</v>
      </c>
    </row>
    <row r="41" spans="2:4" ht="11.25">
      <c r="B41" s="3" t="s">
        <v>118</v>
      </c>
      <c r="D41" s="55">
        <v>2</v>
      </c>
    </row>
    <row r="42" spans="2:4" ht="11.25">
      <c r="B42" s="3" t="s">
        <v>119</v>
      </c>
      <c r="D42" s="55">
        <v>-2</v>
      </c>
    </row>
    <row r="43" spans="2:4" ht="11.25">
      <c r="B43" s="6" t="s">
        <v>133</v>
      </c>
      <c r="C43" s="7"/>
      <c r="D43" s="54">
        <v>6584</v>
      </c>
    </row>
    <row r="44" ht="5.25" customHeight="1">
      <c r="D44" s="55"/>
    </row>
    <row r="45" spans="2:4" ht="11.25">
      <c r="B45" s="10" t="s">
        <v>134</v>
      </c>
      <c r="C45" s="11"/>
      <c r="D45" s="57">
        <v>128074</v>
      </c>
    </row>
    <row r="46" ht="11.25">
      <c r="D46" s="55"/>
    </row>
    <row r="47" spans="2:4" ht="11.25">
      <c r="B47" s="10" t="s">
        <v>65</v>
      </c>
      <c r="C47" s="11"/>
      <c r="D47" s="57">
        <v>567540</v>
      </c>
    </row>
    <row r="48" spans="2:4" ht="11.25">
      <c r="B48" s="5" t="s">
        <v>66</v>
      </c>
      <c r="D48" s="55"/>
    </row>
    <row r="49" spans="2:4" ht="11.25">
      <c r="B49" s="3" t="s">
        <v>117</v>
      </c>
      <c r="D49" s="55">
        <v>-73605</v>
      </c>
    </row>
    <row r="50" spans="2:4" ht="11.25">
      <c r="B50" s="3" t="s">
        <v>118</v>
      </c>
      <c r="D50" s="55">
        <v>-30269</v>
      </c>
    </row>
    <row r="51" spans="2:4" ht="11.25">
      <c r="B51" s="3" t="s">
        <v>119</v>
      </c>
      <c r="D51" s="55">
        <v>4110</v>
      </c>
    </row>
    <row r="52" spans="2:4" ht="11.25">
      <c r="B52" s="6" t="s">
        <v>131</v>
      </c>
      <c r="C52" s="7"/>
      <c r="D52" s="54">
        <v>-99764</v>
      </c>
    </row>
    <row r="53" spans="2:4" ht="11.25">
      <c r="B53" s="10" t="s">
        <v>132</v>
      </c>
      <c r="C53" s="11"/>
      <c r="D53" s="57">
        <v>467776</v>
      </c>
    </row>
    <row r="55" spans="2:4" ht="11.25">
      <c r="B55" s="5" t="s">
        <v>68</v>
      </c>
      <c r="D55" s="60">
        <v>317561</v>
      </c>
    </row>
    <row r="56" spans="2:4" ht="11.25">
      <c r="B56" s="3" t="s">
        <v>69</v>
      </c>
      <c r="D56" s="55">
        <v>150215</v>
      </c>
    </row>
    <row r="57" ht="11.25">
      <c r="D57" s="55"/>
    </row>
  </sheetData>
  <sheetProtection/>
  <mergeCells count="3"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2:G36"/>
  <sheetViews>
    <sheetView showGridLines="0" zoomScalePageLayoutView="0" workbookViewId="0" topLeftCell="A1">
      <selection activeCell="B2" sqref="B2:B4"/>
    </sheetView>
  </sheetViews>
  <sheetFormatPr defaultColWidth="9.140625" defaultRowHeight="15"/>
  <cols>
    <col min="1" max="1" width="9.140625" style="3" customWidth="1"/>
    <col min="2" max="2" width="70.00390625" style="3" bestFit="1" customWidth="1"/>
    <col min="3" max="3" width="20.421875" style="3" bestFit="1" customWidth="1"/>
    <col min="4" max="6" width="9.140625" style="3" customWidth="1"/>
    <col min="7" max="7" width="10.140625" style="3" bestFit="1" customWidth="1"/>
    <col min="8" max="16384" width="9.140625" style="3" customWidth="1"/>
  </cols>
  <sheetData>
    <row r="2" spans="2:3" ht="15" customHeight="1">
      <c r="B2" s="140" t="s">
        <v>135</v>
      </c>
      <c r="C2" s="141" t="s">
        <v>139</v>
      </c>
    </row>
    <row r="3" spans="2:3" ht="11.25">
      <c r="B3" s="140"/>
      <c r="C3" s="141">
        <v>2016</v>
      </c>
    </row>
    <row r="4" spans="2:3" ht="11.25">
      <c r="B4" s="140"/>
      <c r="C4" s="142" t="s">
        <v>178</v>
      </c>
    </row>
    <row r="5" ht="5.25" customHeight="1">
      <c r="C5" s="69"/>
    </row>
    <row r="6" spans="2:3" ht="11.25">
      <c r="B6" s="9" t="s">
        <v>136</v>
      </c>
      <c r="C6" s="38">
        <v>853534</v>
      </c>
    </row>
    <row r="7" spans="2:3" ht="11.25">
      <c r="B7" s="9" t="s">
        <v>137</v>
      </c>
      <c r="C7" s="38">
        <v>4532184</v>
      </c>
    </row>
    <row r="8" spans="2:3" ht="11.25">
      <c r="B8" s="9" t="s">
        <v>189</v>
      </c>
      <c r="C8" s="38">
        <v>12993</v>
      </c>
    </row>
    <row r="9" ht="6.75" customHeight="1">
      <c r="C9" s="38"/>
    </row>
    <row r="10" spans="2:3" ht="11.25">
      <c r="B10" s="10" t="s">
        <v>138</v>
      </c>
      <c r="C10" s="39">
        <v>5398711</v>
      </c>
    </row>
    <row r="13" spans="2:3" ht="11.25">
      <c r="B13" s="140" t="s">
        <v>140</v>
      </c>
      <c r="C13" s="141" t="s">
        <v>139</v>
      </c>
    </row>
    <row r="14" spans="2:3" ht="11.25">
      <c r="B14" s="140"/>
      <c r="C14" s="141">
        <v>2016</v>
      </c>
    </row>
    <row r="15" spans="2:3" ht="11.25">
      <c r="B15" s="140"/>
      <c r="C15" s="142" t="s">
        <v>178</v>
      </c>
    </row>
    <row r="16" ht="11.25">
      <c r="C16" s="69"/>
    </row>
    <row r="17" spans="2:3" ht="11.25">
      <c r="B17" s="9" t="s">
        <v>141</v>
      </c>
      <c r="C17" s="38">
        <v>757247</v>
      </c>
    </row>
    <row r="18" spans="2:3" ht="11.25">
      <c r="B18" s="9" t="s">
        <v>142</v>
      </c>
      <c r="C18" s="38">
        <v>1178471</v>
      </c>
    </row>
    <row r="19" spans="2:7" ht="11.25">
      <c r="B19" s="9" t="s">
        <v>143</v>
      </c>
      <c r="C19" s="38">
        <v>3462993</v>
      </c>
      <c r="G19" s="143"/>
    </row>
    <row r="20" spans="2:3" ht="11.25">
      <c r="B20" s="3" t="s">
        <v>144</v>
      </c>
      <c r="C20" s="38">
        <v>2763391</v>
      </c>
    </row>
    <row r="21" spans="2:3" ht="11.25">
      <c r="B21" s="3" t="s">
        <v>145</v>
      </c>
      <c r="C21" s="38">
        <v>699602</v>
      </c>
    </row>
    <row r="22" ht="5.25" customHeight="1">
      <c r="C22" s="38"/>
    </row>
    <row r="23" spans="2:3" ht="11.25">
      <c r="B23" s="10" t="s">
        <v>146</v>
      </c>
      <c r="C23" s="39">
        <v>5398711</v>
      </c>
    </row>
    <row r="26" spans="2:3" ht="11.25">
      <c r="B26" s="140" t="s">
        <v>147</v>
      </c>
      <c r="C26" s="141" t="s">
        <v>139</v>
      </c>
    </row>
    <row r="27" spans="2:3" ht="11.25">
      <c r="B27" s="140"/>
      <c r="C27" s="141">
        <v>2016</v>
      </c>
    </row>
    <row r="28" spans="2:3" ht="11.25">
      <c r="B28" s="140"/>
      <c r="C28" s="142" t="s">
        <v>178</v>
      </c>
    </row>
    <row r="29" ht="11.25">
      <c r="C29" s="69"/>
    </row>
    <row r="30" spans="2:3" ht="11.25">
      <c r="B30" s="9" t="s">
        <v>148</v>
      </c>
      <c r="C30" s="38">
        <v>462686</v>
      </c>
    </row>
    <row r="31" spans="2:3" ht="5.25" customHeight="1">
      <c r="B31" s="9"/>
      <c r="C31" s="38"/>
    </row>
    <row r="32" spans="2:3" ht="11.25">
      <c r="B32" s="9" t="s">
        <v>149</v>
      </c>
      <c r="C32" s="38">
        <v>-17387</v>
      </c>
    </row>
    <row r="33" spans="2:3" ht="5.25" customHeight="1">
      <c r="B33" s="9"/>
      <c r="C33" s="38"/>
    </row>
    <row r="34" spans="2:3" ht="11.25">
      <c r="B34" s="9" t="s">
        <v>150</v>
      </c>
      <c r="C34" s="38">
        <v>-357630</v>
      </c>
    </row>
    <row r="35" ht="5.25" customHeight="1">
      <c r="C35" s="38"/>
    </row>
    <row r="36" spans="2:3" ht="11.25">
      <c r="B36" s="10" t="s">
        <v>151</v>
      </c>
      <c r="C36" s="39">
        <v>87669</v>
      </c>
    </row>
  </sheetData>
  <sheetProtection/>
  <mergeCells count="3">
    <mergeCell ref="B26:B28"/>
    <mergeCell ref="B2:B4"/>
    <mergeCell ref="B13:B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2017-02-28T19:08:41Z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